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llingdon-my.sharepoint.com/personal/vwilkinson_hillingdon_gov_uk/Documents/Preparation for CQC/Quality Assurance/"/>
    </mc:Choice>
  </mc:AlternateContent>
  <xr:revisionPtr revIDLastSave="0" documentId="8_{5D1C5D68-D442-43B2-96C3-A64F137F1423}" xr6:coauthVersionLast="47" xr6:coauthVersionMax="47" xr10:uidLastSave="{00000000-0000-0000-0000-000000000000}"/>
  <bookViews>
    <workbookView xWindow="33720" yWindow="-120" windowWidth="29040" windowHeight="15840" xr2:uid="{00000000-000D-0000-FFFF-FFFF00000000}"/>
  </bookViews>
  <sheets>
    <sheet name="MONITORING FORM" sheetId="1" r:id="rId1"/>
    <sheet name="ACTION PLAN" sheetId="2" r:id="rId2"/>
    <sheet name="Sheet3" sheetId="3" r:id="rId3"/>
  </sheets>
  <definedNames>
    <definedName name="_xlnm.Print_Area" localSheetId="0">'MONITORING FORM'!$A$1:$F$169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7" i="1" l="1"/>
  <c r="E155" i="1"/>
  <c r="E153" i="1"/>
  <c r="C129" i="1"/>
  <c r="C11" i="2"/>
  <c r="C10" i="2"/>
  <c r="C9" i="2"/>
  <c r="C8" i="2"/>
  <c r="C7" i="2"/>
  <c r="C6" i="2"/>
  <c r="C5" i="2"/>
  <c r="C4" i="2"/>
  <c r="C3" i="2"/>
  <c r="C145" i="1"/>
  <c r="C143" i="1"/>
  <c r="C141" i="1"/>
  <c r="C139" i="1"/>
  <c r="C137" i="1"/>
  <c r="C135" i="1"/>
  <c r="C133" i="1"/>
  <c r="C131" i="1"/>
  <c r="C39" i="1"/>
  <c r="C30" i="1"/>
  <c r="C26" i="1"/>
  <c r="E26" i="1" s="1"/>
  <c r="C47" i="1" l="1"/>
  <c r="E47" i="1" s="1"/>
  <c r="C45" i="1"/>
  <c r="E45" i="1" s="1"/>
  <c r="C43" i="1"/>
  <c r="E43" i="1" s="1"/>
  <c r="E16" i="1"/>
  <c r="AS19" i="1"/>
  <c r="E150" i="1"/>
  <c r="E156" i="1" s="1"/>
  <c r="E105" i="1" l="1"/>
  <c r="B36" i="2"/>
  <c r="B32" i="2"/>
  <c r="B28" i="2"/>
  <c r="B24" i="2"/>
  <c r="B20" i="2"/>
  <c r="B16" i="2"/>
  <c r="E145" i="1" l="1"/>
  <c r="E143" i="1"/>
  <c r="E141" i="1"/>
  <c r="E139" i="1"/>
  <c r="E137" i="1"/>
  <c r="E135" i="1"/>
  <c r="E133" i="1"/>
  <c r="E131" i="1"/>
  <c r="E129" i="1"/>
  <c r="E127" i="1"/>
  <c r="E39" i="1"/>
  <c r="E30" i="1"/>
  <c r="E151" i="1" l="1"/>
  <c r="E152" i="1"/>
  <c r="E121" i="1"/>
  <c r="E122" i="1"/>
  <c r="E123" i="1"/>
  <c r="E124" i="1"/>
  <c r="E125" i="1"/>
  <c r="E120" i="1"/>
  <c r="E97" i="1"/>
  <c r="E98" i="1"/>
  <c r="E99" i="1"/>
  <c r="E100" i="1"/>
  <c r="E101" i="1"/>
  <c r="E102" i="1"/>
  <c r="E103" i="1"/>
  <c r="E104" i="1"/>
  <c r="E106" i="1"/>
  <c r="E107" i="1"/>
  <c r="E108" i="1"/>
  <c r="E109" i="1"/>
  <c r="E110" i="1"/>
  <c r="E111" i="1"/>
  <c r="E112" i="1"/>
  <c r="E113" i="1"/>
  <c r="E96" i="1"/>
  <c r="E90" i="1"/>
  <c r="E88" i="1"/>
  <c r="E86" i="1"/>
  <c r="E84" i="1"/>
  <c r="E82" i="1"/>
  <c r="E80" i="1"/>
  <c r="E78" i="1"/>
  <c r="E76" i="1"/>
  <c r="E74" i="1"/>
  <c r="E72" i="1"/>
  <c r="E70" i="1"/>
  <c r="E68" i="1"/>
  <c r="E66" i="1"/>
  <c r="E64" i="1"/>
  <c r="E62" i="1"/>
  <c r="E60" i="1"/>
  <c r="E58" i="1"/>
  <c r="E56" i="1"/>
  <c r="E54" i="1"/>
  <c r="E52" i="1"/>
  <c r="E40" i="1"/>
  <c r="E37" i="1"/>
  <c r="E36" i="1"/>
  <c r="E31" i="1"/>
  <c r="E32" i="1"/>
  <c r="E33" i="1"/>
  <c r="E27" i="1"/>
  <c r="E28" i="1"/>
  <c r="E24" i="1"/>
  <c r="E17" i="1"/>
  <c r="E18" i="1"/>
  <c r="E19" i="1"/>
  <c r="E21" i="1"/>
  <c r="E22" i="1"/>
  <c r="E15" i="1"/>
  <c r="E48" i="1" l="1"/>
  <c r="F48" i="1" s="1"/>
  <c r="E146" i="1"/>
  <c r="F146" i="1" s="1"/>
  <c r="E92" i="1"/>
  <c r="F52" i="1" s="1"/>
  <c r="D19" i="2" s="1"/>
  <c r="E114" i="1"/>
  <c r="F96" i="1" s="1"/>
  <c r="F150" i="1"/>
  <c r="F15" i="1" l="1"/>
  <c r="D15" i="2" s="1"/>
  <c r="F118" i="1"/>
  <c r="D27" i="2" s="1"/>
  <c r="C15" i="2"/>
  <c r="F156" i="1"/>
  <c r="C31" i="2" s="1"/>
  <c r="D31" i="2"/>
  <c r="F114" i="1"/>
  <c r="C23" i="2" s="1"/>
  <c r="D23" i="2"/>
  <c r="C27" i="2"/>
  <c r="F92" i="1"/>
  <c r="C19" i="2" s="1"/>
  <c r="E159" i="1"/>
  <c r="F160" i="1" s="1"/>
  <c r="F159" i="1" l="1"/>
  <c r="C35" i="2" s="1"/>
  <c r="D35" i="2"/>
</calcChain>
</file>

<file path=xl/sharedStrings.xml><?xml version="1.0" encoding="utf-8"?>
<sst xmlns="http://schemas.openxmlformats.org/spreadsheetml/2006/main" count="693" uniqueCount="249">
  <si>
    <t>ORGANISATION</t>
  </si>
  <si>
    <t>SERVICE</t>
  </si>
  <si>
    <t>REGISTERED MANAGER</t>
  </si>
  <si>
    <t>NUMBER OF CARE STAFF</t>
  </si>
  <si>
    <t>TOTAL NUMBER OF STAFF</t>
  </si>
  <si>
    <t>QUALITY MONITORING OFFICER(S)</t>
  </si>
  <si>
    <t>TYPE OF VISIT</t>
  </si>
  <si>
    <t>DATE (DD/MM/YY)</t>
  </si>
  <si>
    <t>Is there evidence of the following information?</t>
  </si>
  <si>
    <t>Comments/Gaps</t>
  </si>
  <si>
    <t>Score</t>
  </si>
  <si>
    <t>% Compliance</t>
  </si>
  <si>
    <t>No score</t>
  </si>
  <si>
    <t>Information Total Score</t>
  </si>
  <si>
    <t>INFORMATION RECOMMENDATIONS</t>
  </si>
  <si>
    <t>Policy checklist</t>
  </si>
  <si>
    <t>Comments/gaps</t>
  </si>
  <si>
    <t>3.1a</t>
  </si>
  <si>
    <t>3.2a</t>
  </si>
  <si>
    <t>Whistleblowing review due date - MM/YY</t>
  </si>
  <si>
    <t>Safeguarding</t>
  </si>
  <si>
    <t>3.3a</t>
  </si>
  <si>
    <t>Safeguarding review due date - MM/YY</t>
  </si>
  <si>
    <t>3.4a</t>
  </si>
  <si>
    <t>Infection control</t>
  </si>
  <si>
    <t>3.5a</t>
  </si>
  <si>
    <t>3.6a</t>
  </si>
  <si>
    <t>Lone working review due date - MM/YY</t>
  </si>
  <si>
    <t>Training</t>
  </si>
  <si>
    <t>3.7a</t>
  </si>
  <si>
    <t>Training review due date - MM/YY</t>
  </si>
  <si>
    <t>3.8a</t>
  </si>
  <si>
    <t>Equality &amp; diversity</t>
  </si>
  <si>
    <t>3.9a</t>
  </si>
  <si>
    <t>Equality &amp; diversity review due date - MM/YY</t>
  </si>
  <si>
    <t>Equal opportunities</t>
  </si>
  <si>
    <t>3.10a</t>
  </si>
  <si>
    <t>Equal opportunities review due date - MM/YY</t>
  </si>
  <si>
    <t>Finances</t>
  </si>
  <si>
    <t>3.11a</t>
  </si>
  <si>
    <t>Finance review due date - MM/YY</t>
  </si>
  <si>
    <t>End of life</t>
  </si>
  <si>
    <t>3.12a</t>
  </si>
  <si>
    <t>Consent</t>
  </si>
  <si>
    <t>3.14a</t>
  </si>
  <si>
    <t>Consent review due date - MM/YY</t>
  </si>
  <si>
    <t>3.15a</t>
  </si>
  <si>
    <t>3.16a</t>
  </si>
  <si>
    <t>3.17a</t>
  </si>
  <si>
    <t>3.18a</t>
  </si>
  <si>
    <t>DOMICILIARY CARE SAFEGUARDING AND QUALITY MONITORING REPORT</t>
  </si>
  <si>
    <t>Yes</t>
  </si>
  <si>
    <t>No</t>
  </si>
  <si>
    <t>N/A</t>
  </si>
  <si>
    <t>What progress has been made in addressing them?</t>
  </si>
  <si>
    <t>Are there issues arising from the most recent CQC Inspection report?</t>
  </si>
  <si>
    <t>Fully completed</t>
  </si>
  <si>
    <t>Partially completed</t>
  </si>
  <si>
    <t>All outstanding</t>
  </si>
  <si>
    <t>Is the Employer &amp; Public Liability Insurance in date?</t>
  </si>
  <si>
    <t>Comprehensive</t>
  </si>
  <si>
    <t>None</t>
  </si>
  <si>
    <t xml:space="preserve">Partially </t>
  </si>
  <si>
    <t>Induction Programme in place?</t>
  </si>
  <si>
    <t>Is a training matrix used?</t>
  </si>
  <si>
    <t>% of care staff completed the training matrix</t>
  </si>
  <si>
    <t>Is there a staff handbook?</t>
  </si>
  <si>
    <t>Number of staff enrolled for Care Certificates?</t>
  </si>
  <si>
    <t>% of staff enrolled for Care Certificates?</t>
  </si>
  <si>
    <t>Frequency of staff meetings?</t>
  </si>
  <si>
    <t>Weekly</t>
  </si>
  <si>
    <t>Monthly</t>
  </si>
  <si>
    <t>Minutes of staff meetings?</t>
  </si>
  <si>
    <t>Complaints/compliments monitoring?</t>
  </si>
  <si>
    <t>Number of complaints in past 3 months?</t>
  </si>
  <si>
    <t>Number of compliments in last 3 months?</t>
  </si>
  <si>
    <t>Evidence of  supervision/appraisal records?</t>
  </si>
  <si>
    <t>Number of care staff completed the training matrix?</t>
  </si>
  <si>
    <t>Length of induction programme?</t>
  </si>
  <si>
    <t>CQC registration Certificate?</t>
  </si>
  <si>
    <t>Employer &amp; Public liability insurance is clearly displayed (min £5M)?</t>
  </si>
  <si>
    <t>Employer &amp; Public Liability Insurance expiry date MM/YY?</t>
  </si>
  <si>
    <t>Number reported to CQC?</t>
  </si>
  <si>
    <t>Number reported to funding Local Authority?</t>
  </si>
  <si>
    <t>Number of safeguarding incidents upheld?</t>
  </si>
  <si>
    <t>Absence Policy</t>
  </si>
  <si>
    <t>Absence policy review due date - MM/YY</t>
  </si>
  <si>
    <t>Acceptance of gifts</t>
  </si>
  <si>
    <t>Acceptance of gifts review due date - MM/YY</t>
  </si>
  <si>
    <t>Confidentiality</t>
  </si>
  <si>
    <t>Confidentiality review due date - MM/YY</t>
  </si>
  <si>
    <t>Compliments/complaints</t>
  </si>
  <si>
    <t>Compliments/complaints review due date - MM/YY</t>
  </si>
  <si>
    <t>Death of a client</t>
  </si>
  <si>
    <t>Death of a client  review due date - MM/YY</t>
  </si>
  <si>
    <t>Data Protection</t>
  </si>
  <si>
    <t>Data Protection review due date - MM/YY</t>
  </si>
  <si>
    <t>Health &amp; Safety</t>
  </si>
  <si>
    <t>Health &amp; Safety review due date - DD/MM/YY</t>
  </si>
  <si>
    <t>Infection Control review due date - MM/YY</t>
  </si>
  <si>
    <t>Lone Working</t>
  </si>
  <si>
    <t>Medication administration</t>
  </si>
  <si>
    <t>Medication administration review due date - MM/YY</t>
  </si>
  <si>
    <t>Mental Capacity</t>
  </si>
  <si>
    <t>Mental capacity review due date - MM/YY</t>
  </si>
  <si>
    <t>3.19a</t>
  </si>
  <si>
    <t>3.20a</t>
  </si>
  <si>
    <t>3.21a</t>
  </si>
  <si>
    <t>Policies Total Score</t>
  </si>
  <si>
    <t>POLICIES RECOMMENDATIONS</t>
  </si>
  <si>
    <t>% compliance</t>
  </si>
  <si>
    <t>5.15a</t>
  </si>
  <si>
    <t>5.16a</t>
  </si>
  <si>
    <t>Always</t>
  </si>
  <si>
    <t>Sometimes</t>
  </si>
  <si>
    <t>Never</t>
  </si>
  <si>
    <t>Care workers used ECM to log the call</t>
  </si>
  <si>
    <t>Are service users informed if there is to be a change to the regular carers?</t>
  </si>
  <si>
    <t>Daily record logs reflect Care Plans?</t>
  </si>
  <si>
    <t>Have care workers arrived within the permitted time band?</t>
  </si>
  <si>
    <t>Are service users informed if the care worker is running late?</t>
  </si>
  <si>
    <t>Do care workers stay for the full commissioned time?</t>
  </si>
  <si>
    <t>Is there evidence of missed visits?</t>
  </si>
  <si>
    <t>Are these followed up?</t>
  </si>
  <si>
    <t>Risks identified/assessed/reviewed?</t>
  </si>
  <si>
    <t>Record of injuries (bruising, scratches, marks) recorded, reported, and investigated</t>
  </si>
  <si>
    <t>Medication audits carried out?</t>
  </si>
  <si>
    <t>Frequency of medication audits?</t>
  </si>
  <si>
    <t>MAR charts completed?</t>
  </si>
  <si>
    <t>H&amp;S (clients) Total Score</t>
  </si>
  <si>
    <t>HEALTH AND SAFETY (CLIENTS) RECOMMENDATIONS</t>
  </si>
  <si>
    <t>Health &amp; Safety (clients)</t>
  </si>
  <si>
    <t>Health &amp; Safety (staff)</t>
  </si>
  <si>
    <t>Total number of permanent contracted care staff</t>
  </si>
  <si>
    <t>Total number of agency staff working for the provider</t>
  </si>
  <si>
    <t>Do agency staff have personnel files and ID documents in place</t>
  </si>
  <si>
    <t>2 verified references on file</t>
  </si>
  <si>
    <t>DBS checks on file</t>
  </si>
  <si>
    <t>Verification of identity</t>
  </si>
  <si>
    <t>Number of staff completed induction training</t>
  </si>
  <si>
    <t>% of staff completed induction training</t>
  </si>
  <si>
    <t>5.9a</t>
  </si>
  <si>
    <t>5.10a</t>
  </si>
  <si>
    <t>Number of staff completed Infection control training</t>
  </si>
  <si>
    <t>% of staff completed Infection control; training</t>
  </si>
  <si>
    <t>Number of staff completed Moving &amp; handling training</t>
  </si>
  <si>
    <t>% of staff completed Moving &amp; handling training</t>
  </si>
  <si>
    <t>5.11a</t>
  </si>
  <si>
    <t>Number of staff completed Health &amp; Safety training</t>
  </si>
  <si>
    <t>% of staff completed Health &amp; Safety training</t>
  </si>
  <si>
    <t>5.12a</t>
  </si>
  <si>
    <t>Number of staff completed Fire Awareness training</t>
  </si>
  <si>
    <t>% of staff completed Fire Awareness training</t>
  </si>
  <si>
    <t>5.13a</t>
  </si>
  <si>
    <t>% of staff completed Basic First Aid training</t>
  </si>
  <si>
    <t>Number of staff completed Basic First Aid training</t>
  </si>
  <si>
    <t>5.14a</t>
  </si>
  <si>
    <t>Number of staff completed Food Hygiene training</t>
  </si>
  <si>
    <t>Number of staff completed Dementia training</t>
  </si>
  <si>
    <t>% staff completed Dementia training</t>
  </si>
  <si>
    <t>Number of staff completed Safeguarding training</t>
  </si>
  <si>
    <t>% of staff completed Safeguarding training</t>
  </si>
  <si>
    <t>5.17a</t>
  </si>
  <si>
    <t>Number of staff completed Medication training</t>
  </si>
  <si>
    <t>5.18a</t>
  </si>
  <si>
    <t>% of staff completed Medication training</t>
  </si>
  <si>
    <t>Health &amp; Safety (staff) total score</t>
  </si>
  <si>
    <t>HEALTH &amp; SAFFETY (STAFF) RECOMMENDATIONS</t>
  </si>
  <si>
    <t>Inclusion</t>
  </si>
  <si>
    <t>Clients are included in all consultations relating to care planning and reviews</t>
  </si>
  <si>
    <t>Consent forms have been discussed and signed by clients</t>
  </si>
  <si>
    <t>Clients are aware of the Complaints Procedure</t>
  </si>
  <si>
    <t>Lasting Power of Attorney is in place for clients who are unable to make decision regarding their health and wellbeing and/or finances</t>
  </si>
  <si>
    <t>Inclusion total score</t>
  </si>
  <si>
    <t>INCLUSION RECOMMENDATIONS</t>
  </si>
  <si>
    <t>NUMBER OF CLIENTS</t>
  </si>
  <si>
    <t>ACTION PLAN</t>
  </si>
  <si>
    <t>Recommendations</t>
  </si>
  <si>
    <t>Date Due</t>
  </si>
  <si>
    <t>Information recommendation</t>
  </si>
  <si>
    <t>Overall recommendation</t>
  </si>
  <si>
    <t>&lt; 3 days</t>
  </si>
  <si>
    <t>3 days</t>
  </si>
  <si>
    <t>&gt; 3 days</t>
  </si>
  <si>
    <t>% reported to CQC?</t>
  </si>
  <si>
    <t>% of safeguarding incidents upheld?</t>
  </si>
  <si>
    <t>% reported to funding Local Authority?</t>
  </si>
  <si>
    <t>Quality Monitoring Visit Total Score</t>
  </si>
  <si>
    <t>OVERALL RECOMMENDATION</t>
  </si>
  <si>
    <t>All care type training</t>
  </si>
  <si>
    <t>complaints incidents</t>
  </si>
  <si>
    <t>Information</t>
  </si>
  <si>
    <t>Outstanding</t>
  </si>
  <si>
    <t>Good</t>
  </si>
  <si>
    <t>Requires Improvement</t>
  </si>
  <si>
    <t>Inadequate</t>
  </si>
  <si>
    <t>H&amp;S clients</t>
  </si>
  <si>
    <t>Policy</t>
  </si>
  <si>
    <t>Requires improvement</t>
  </si>
  <si>
    <t>reporting incidents</t>
  </si>
  <si>
    <t xml:space="preserve">All training </t>
  </si>
  <si>
    <t>H&amp;S Staff</t>
  </si>
  <si>
    <t xml:space="preserve">Inclusion </t>
  </si>
  <si>
    <t>Total</t>
  </si>
  <si>
    <t>Policy recommendation</t>
  </si>
  <si>
    <t>Health &amp; safety (clients) recommendation</t>
  </si>
  <si>
    <t>Health &amp; safety (staff) recommendation</t>
  </si>
  <si>
    <t>Full participation against capacity</t>
  </si>
  <si>
    <t>Limited participation against  capacity</t>
  </si>
  <si>
    <t>No participation against capacity</t>
  </si>
  <si>
    <t>Progress update</t>
  </si>
  <si>
    <t>DOMICILIARY CARE QUALITY ASSURANCE MONITORING VISIT ACTION PLAN</t>
  </si>
  <si>
    <t>Date Completed
and action taken</t>
  </si>
  <si>
    <t>Confirmed as completed (please explain how the recommendations have been met)</t>
  </si>
  <si>
    <t>No reply</t>
  </si>
  <si>
    <t>No reply review due date - MM/YY</t>
  </si>
  <si>
    <t>SERVICE (including address, phone number and email)</t>
  </si>
  <si>
    <t>Number of residents views considered</t>
  </si>
  <si>
    <t>Number of relatives views considered</t>
  </si>
  <si>
    <t>Number of staff views considered</t>
  </si>
  <si>
    <t>COMMENTS</t>
  </si>
  <si>
    <t>49% and below</t>
  </si>
  <si>
    <t>50%-74%</t>
  </si>
  <si>
    <t>75%-99%</t>
  </si>
  <si>
    <t>SCORING</t>
  </si>
  <si>
    <t xml:space="preserve">Whistleblowing
</t>
  </si>
  <si>
    <t xml:space="preserve">Care Plans evidence reviews signed/dated by clients and staff?
</t>
  </si>
  <si>
    <t xml:space="preserve">Carers right to work in the UK
</t>
  </si>
  <si>
    <t>Is a Mental Capacity Assessment carried out where necessary (check assessment)</t>
  </si>
  <si>
    <t>Number of clients with Power of Attorney in place?</t>
  </si>
  <si>
    <t>% of clients involved in incidents in last months?</t>
  </si>
  <si>
    <t>If appropriate have these been reported to CQC?</t>
  </si>
  <si>
    <t>Number of Safeguarding concerns in last 6 months?</t>
  </si>
  <si>
    <t>Customer satisfaction surveys completed?
Frequency?
Are the results analysed -percentage/score?
Comparison to previous surveys - have results improved?
What are the issues - have they been addressed?</t>
  </si>
  <si>
    <t>Employment start date (date of ref, training and DBS should precede employment date)
If signed up to DPS have the contracts been updated with new hourly pay rate of £9.75</t>
  </si>
  <si>
    <t>Is there evidence of internal and external QA monitoring?</t>
  </si>
  <si>
    <t xml:space="preserve">Quarterly </t>
  </si>
  <si>
    <t>End of life review due date - MM/YY</t>
  </si>
  <si>
    <t>Care Plans are person centered and evidence consultation with clients/family/advocates?</t>
  </si>
  <si>
    <t>Care Plans identify specific dietary requirements (including cultural requirements)?</t>
  </si>
  <si>
    <t>Have changes in need been identified and followed up and reported?</t>
  </si>
  <si>
    <t>Training has been provided to staff prior to them providing specialist care e.g. PEG, BiPap, Parkinson's, administration of Buccal Midazolam?</t>
  </si>
  <si>
    <t>% of staff completed Food Hygiene training</t>
  </si>
  <si>
    <t>Total % compliance</t>
  </si>
  <si>
    <t>QA assessment</t>
  </si>
  <si>
    <t>Number of Service users involved in incidents/accidents in past 3 months?</t>
  </si>
  <si>
    <t>Incidents/accidents recording?
How many in the past 3 months?</t>
  </si>
  <si>
    <t>REGISTERED MANAGER (RM)</t>
  </si>
  <si>
    <t>QUALITY MONITORING OFFICER (QAO)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</si>
</sst>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yy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8"/>
      </left>
      <right/>
      <top/>
      <bottom/>
      <diagonal/>
    </border>
    <border>
      <left/>
      <right style="thick">
        <color theme="8"/>
      </right>
      <top/>
      <bottom/>
      <diagonal/>
    </border>
  </borders>
  <cellStyleXfs count="1">
    <xf numFmtId="0" fontId="0" fillId="0" borderId="0"/>
  </cellStyleXfs>
  <cellXfs count="211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16" xfId="0" applyBorder="1"/>
    <xf numFmtId="0" fontId="0" fillId="0" borderId="0" xfId="0" applyAlignment="1">
      <alignment wrapText="1"/>
    </xf>
    <xf numFmtId="0" fontId="3" fillId="3" borderId="5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3" fillId="0" borderId="0" xfId="0" applyFont="1" applyAlignment="1">
      <alignment wrapText="1"/>
    </xf>
    <xf numFmtId="2" fontId="0" fillId="0" borderId="16" xfId="0" applyNumberFormat="1" applyBorder="1" applyAlignment="1">
      <alignment horizontal="left" vertical="top" wrapText="1"/>
    </xf>
    <xf numFmtId="0" fontId="0" fillId="0" borderId="16" xfId="0" applyBorder="1" applyAlignment="1">
      <alignment vertical="top" wrapText="1"/>
    </xf>
    <xf numFmtId="164" fontId="0" fillId="0" borderId="15" xfId="0" applyNumberForma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7" fillId="7" borderId="15" xfId="0" applyFont="1" applyFill="1" applyBorder="1" applyAlignment="1">
      <alignment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wrapText="1"/>
    </xf>
    <xf numFmtId="0" fontId="0" fillId="6" borderId="8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0" fillId="0" borderId="16" xfId="0" applyNumberFormat="1" applyBorder="1"/>
    <xf numFmtId="0" fontId="0" fillId="0" borderId="0" xfId="0" applyAlignment="1">
      <alignment horizontal="left"/>
    </xf>
    <xf numFmtId="0" fontId="0" fillId="0" borderId="16" xfId="0" applyBorder="1" applyAlignment="1">
      <alignment horizontal="left"/>
    </xf>
    <xf numFmtId="9" fontId="0" fillId="0" borderId="0" xfId="0" applyNumberFormat="1" applyAlignment="1">
      <alignment horizontal="left"/>
    </xf>
    <xf numFmtId="9" fontId="0" fillId="0" borderId="16" xfId="0" applyNumberFormat="1" applyBorder="1" applyAlignment="1">
      <alignment horizontal="left"/>
    </xf>
    <xf numFmtId="0" fontId="2" fillId="8" borderId="36" xfId="0" applyFont="1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2" fillId="8" borderId="34" xfId="0" applyFont="1" applyFill="1" applyBorder="1" applyAlignment="1">
      <alignment horizontal="center"/>
    </xf>
    <xf numFmtId="0" fontId="0" fillId="0" borderId="34" xfId="0" applyBorder="1" applyAlignment="1">
      <alignment horizontal="left" wrapText="1"/>
    </xf>
    <xf numFmtId="2" fontId="0" fillId="0" borderId="33" xfId="0" applyNumberFormat="1" applyBorder="1" applyAlignment="1">
      <alignment horizontal="left" wrapText="1"/>
    </xf>
    <xf numFmtId="0" fontId="0" fillId="6" borderId="34" xfId="0" applyFill="1" applyBorder="1" applyAlignment="1">
      <alignment wrapText="1"/>
    </xf>
    <xf numFmtId="0" fontId="0" fillId="6" borderId="35" xfId="0" applyFill="1" applyBorder="1" applyAlignment="1">
      <alignment wrapText="1"/>
    </xf>
    <xf numFmtId="0" fontId="0" fillId="6" borderId="28" xfId="0" applyFill="1" applyBorder="1" applyAlignment="1">
      <alignment wrapText="1"/>
    </xf>
    <xf numFmtId="0" fontId="0" fillId="6" borderId="26" xfId="0" applyFill="1" applyBorder="1" applyAlignment="1">
      <alignment wrapText="1"/>
    </xf>
    <xf numFmtId="0" fontId="1" fillId="9" borderId="33" xfId="0" applyFont="1" applyFill="1" applyBorder="1"/>
    <xf numFmtId="9" fontId="1" fillId="9" borderId="34" xfId="0" applyNumberFormat="1" applyFont="1" applyFill="1" applyBorder="1" applyAlignment="1">
      <alignment horizontal="center"/>
    </xf>
    <xf numFmtId="9" fontId="1" fillId="9" borderId="16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 vertical="top" wrapText="1"/>
    </xf>
    <xf numFmtId="164" fontId="0" fillId="0" borderId="16" xfId="0" applyNumberFormat="1" applyBorder="1" applyAlignment="1">
      <alignment horizontal="center" vertical="top"/>
    </xf>
    <xf numFmtId="165" fontId="0" fillId="0" borderId="16" xfId="0" applyNumberFormat="1" applyBorder="1" applyAlignment="1">
      <alignment horizontal="center" vertical="top" wrapText="1"/>
    </xf>
    <xf numFmtId="165" fontId="6" fillId="0" borderId="16" xfId="0" applyNumberFormat="1" applyFont="1" applyBorder="1" applyAlignment="1">
      <alignment horizontal="center" vertical="top" wrapText="1"/>
    </xf>
    <xf numFmtId="2" fontId="0" fillId="0" borderId="15" xfId="0" applyNumberFormat="1" applyBorder="1" applyAlignment="1">
      <alignment horizontal="center" vertical="top"/>
    </xf>
    <xf numFmtId="9" fontId="0" fillId="0" borderId="16" xfId="0" applyNumberFormat="1" applyBorder="1" applyAlignment="1">
      <alignment horizontal="center" vertical="top" wrapText="1"/>
    </xf>
    <xf numFmtId="2" fontId="3" fillId="3" borderId="21" xfId="0" applyNumberFormat="1" applyFont="1" applyFill="1" applyBorder="1" applyAlignment="1">
      <alignment horizontal="center" vertical="top"/>
    </xf>
    <xf numFmtId="0" fontId="3" fillId="3" borderId="22" xfId="0" applyFont="1" applyFill="1" applyBorder="1" applyAlignment="1">
      <alignment vertical="top" wrapText="1"/>
    </xf>
    <xf numFmtId="0" fontId="3" fillId="3" borderId="22" xfId="0" applyFont="1" applyFill="1" applyBorder="1" applyAlignment="1">
      <alignment horizontal="center" vertical="top" wrapText="1"/>
    </xf>
    <xf numFmtId="2" fontId="0" fillId="0" borderId="27" xfId="0" applyNumberFormat="1" applyBorder="1" applyAlignment="1">
      <alignment horizontal="center" vertical="top"/>
    </xf>
    <xf numFmtId="0" fontId="0" fillId="0" borderId="28" xfId="0" applyBorder="1" applyAlignment="1">
      <alignment vertical="top" wrapText="1"/>
    </xf>
    <xf numFmtId="165" fontId="0" fillId="0" borderId="28" xfId="0" applyNumberFormat="1" applyBorder="1" applyAlignment="1">
      <alignment horizontal="center" vertical="top" wrapText="1"/>
    </xf>
    <xf numFmtId="0" fontId="0" fillId="0" borderId="16" xfId="0" applyBorder="1" applyAlignment="1">
      <alignment vertical="top"/>
    </xf>
    <xf numFmtId="164" fontId="0" fillId="0" borderId="19" xfId="0" applyNumberFormat="1" applyBorder="1" applyAlignment="1">
      <alignment horizontal="center" vertical="top"/>
    </xf>
    <xf numFmtId="0" fontId="0" fillId="0" borderId="0" xfId="0" applyAlignment="1">
      <alignment vertical="top" wrapText="1"/>
    </xf>
    <xf numFmtId="1" fontId="0" fillId="0" borderId="16" xfId="0" applyNumberFormat="1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2" fontId="4" fillId="3" borderId="0" xfId="0" applyNumberFormat="1" applyFont="1" applyFill="1" applyAlignment="1">
      <alignment horizontal="right" vertical="top"/>
    </xf>
    <xf numFmtId="2" fontId="4" fillId="3" borderId="0" xfId="0" applyNumberFormat="1" applyFont="1" applyFill="1" applyAlignment="1">
      <alignment horizontal="center" vertical="top"/>
    </xf>
    <xf numFmtId="9" fontId="4" fillId="3" borderId="0" xfId="0" applyNumberFormat="1" applyFont="1" applyFill="1" applyAlignment="1">
      <alignment horizontal="center" vertical="top"/>
    </xf>
    <xf numFmtId="9" fontId="10" fillId="3" borderId="10" xfId="0" applyNumberFormat="1" applyFont="1" applyFill="1" applyBorder="1" applyAlignment="1">
      <alignment horizontal="center" vertical="top" wrapText="1"/>
    </xf>
    <xf numFmtId="0" fontId="0" fillId="6" borderId="0" xfId="0" applyFill="1"/>
    <xf numFmtId="0" fontId="0" fillId="6" borderId="16" xfId="0" applyFill="1" applyBorder="1"/>
    <xf numFmtId="0" fontId="0" fillId="6" borderId="16" xfId="0" applyFill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1" fillId="11" borderId="47" xfId="0" applyFont="1" applyFill="1" applyBorder="1" applyAlignment="1">
      <alignment horizontal="center" vertical="center"/>
    </xf>
    <xf numFmtId="0" fontId="3" fillId="11" borderId="38" xfId="0" applyFont="1" applyFill="1" applyBorder="1" applyAlignment="1">
      <alignment horizontal="center"/>
    </xf>
    <xf numFmtId="0" fontId="15" fillId="0" borderId="48" xfId="0" applyFont="1" applyBorder="1" applyAlignment="1">
      <alignment horizontal="left" vertical="center" wrapText="1"/>
    </xf>
    <xf numFmtId="9" fontId="14" fillId="0" borderId="45" xfId="0" applyNumberFormat="1" applyFont="1" applyBorder="1" applyAlignment="1">
      <alignment horizontal="center"/>
    </xf>
    <xf numFmtId="0" fontId="16" fillId="0" borderId="48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center"/>
    </xf>
    <xf numFmtId="0" fontId="17" fillId="0" borderId="48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center"/>
    </xf>
    <xf numFmtId="0" fontId="18" fillId="0" borderId="49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center"/>
    </xf>
    <xf numFmtId="164" fontId="0" fillId="0" borderId="50" xfId="0" applyNumberFormat="1" applyBorder="1" applyAlignment="1">
      <alignment horizontal="center" vertical="top"/>
    </xf>
    <xf numFmtId="0" fontId="0" fillId="0" borderId="37" xfId="0" applyBorder="1" applyAlignment="1">
      <alignment vertical="top" wrapText="1"/>
    </xf>
    <xf numFmtId="0" fontId="0" fillId="0" borderId="37" xfId="0" applyBorder="1" applyAlignment="1">
      <alignment horizontal="center" vertical="top" wrapText="1"/>
    </xf>
    <xf numFmtId="164" fontId="5" fillId="4" borderId="52" xfId="0" applyNumberFormat="1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/>
    </xf>
    <xf numFmtId="0" fontId="1" fillId="12" borderId="56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5" fillId="4" borderId="52" xfId="0" applyNumberFormat="1" applyFont="1" applyFill="1" applyBorder="1" applyAlignment="1">
      <alignment horizontal="center" vertical="top"/>
    </xf>
    <xf numFmtId="0" fontId="2" fillId="4" borderId="55" xfId="0" applyFont="1" applyFill="1" applyBorder="1" applyAlignment="1">
      <alignment horizontal="center" vertical="top"/>
    </xf>
    <xf numFmtId="0" fontId="1" fillId="12" borderId="56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top"/>
    </xf>
    <xf numFmtId="0" fontId="1" fillId="3" borderId="56" xfId="0" applyFont="1" applyFill="1" applyBorder="1" applyAlignment="1">
      <alignment horizontal="center" vertical="center" wrapText="1"/>
    </xf>
    <xf numFmtId="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" fontId="1" fillId="3" borderId="56" xfId="0" applyNumberFormat="1" applyFont="1" applyFill="1" applyBorder="1" applyAlignment="1">
      <alignment horizontal="center" vertical="top" wrapText="1"/>
    </xf>
    <xf numFmtId="0" fontId="2" fillId="5" borderId="51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top"/>
    </xf>
    <xf numFmtId="1" fontId="4" fillId="3" borderId="59" xfId="0" applyNumberFormat="1" applyFont="1" applyFill="1" applyBorder="1" applyAlignment="1">
      <alignment horizontal="center" vertical="top"/>
    </xf>
    <xf numFmtId="0" fontId="2" fillId="0" borderId="57" xfId="0" applyFont="1" applyBorder="1" applyAlignment="1">
      <alignment horizontal="center" vertical="top" wrapText="1"/>
    </xf>
    <xf numFmtId="0" fontId="2" fillId="6" borderId="16" xfId="0" applyFont="1" applyFill="1" applyBorder="1" applyAlignment="1">
      <alignment horizontal="center" wrapText="1"/>
    </xf>
    <xf numFmtId="0" fontId="0" fillId="10" borderId="4" xfId="0" applyFill="1" applyBorder="1" applyAlignment="1">
      <alignment wrapText="1"/>
    </xf>
    <xf numFmtId="0" fontId="2" fillId="6" borderId="14" xfId="0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2" fillId="6" borderId="20" xfId="0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2" fillId="4" borderId="13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44" xfId="0" applyFont="1" applyFill="1" applyBorder="1" applyAlignment="1">
      <alignment horizontal="left" vertical="top" wrapText="1"/>
    </xf>
    <xf numFmtId="0" fontId="2" fillId="6" borderId="17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 wrapText="1"/>
    </xf>
    <xf numFmtId="0" fontId="0" fillId="0" borderId="51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2" fontId="0" fillId="0" borderId="16" xfId="0" applyNumberFormat="1" applyBorder="1" applyAlignment="1">
      <alignment vertical="top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 vertical="top" wrapText="1"/>
    </xf>
    <xf numFmtId="0" fontId="2" fillId="4" borderId="54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right" vertical="top" wrapText="1"/>
    </xf>
    <xf numFmtId="0" fontId="0" fillId="0" borderId="29" xfId="0" applyBorder="1" applyAlignment="1">
      <alignment vertical="top" wrapText="1"/>
    </xf>
    <xf numFmtId="0" fontId="7" fillId="4" borderId="53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left" vertical="top" wrapText="1"/>
    </xf>
    <xf numFmtId="2" fontId="4" fillId="3" borderId="0" xfId="0" applyNumberFormat="1" applyFont="1" applyFill="1" applyAlignment="1">
      <alignment horizontal="right" vertical="top" wrapText="1"/>
    </xf>
    <xf numFmtId="0" fontId="19" fillId="0" borderId="17" xfId="0" applyFont="1" applyBorder="1" applyAlignment="1">
      <alignment vertical="top" wrapText="1"/>
    </xf>
    <xf numFmtId="2" fontId="0" fillId="6" borderId="15" xfId="0" applyNumberFormat="1" applyFill="1" applyBorder="1" applyAlignment="1">
      <alignment horizontal="center" vertical="top"/>
    </xf>
    <xf numFmtId="0" fontId="0" fillId="6" borderId="16" xfId="0" applyFill="1" applyBorder="1" applyAlignment="1">
      <alignment horizontal="center" vertical="top" wrapText="1"/>
    </xf>
    <xf numFmtId="0" fontId="0" fillId="6" borderId="17" xfId="0" applyFill="1" applyBorder="1" applyAlignment="1">
      <alignment vertical="top" wrapText="1"/>
    </xf>
    <xf numFmtId="9" fontId="0" fillId="6" borderId="16" xfId="0" applyNumberFormat="1" applyFill="1" applyBorder="1"/>
    <xf numFmtId="0" fontId="0" fillId="6" borderId="16" xfId="0" applyFill="1" applyBorder="1" applyAlignment="1">
      <alignment horizontal="left"/>
    </xf>
    <xf numFmtId="0" fontId="0" fillId="6" borderId="16" xfId="0" applyFill="1" applyBorder="1" applyAlignment="1">
      <alignment horizontal="center"/>
    </xf>
    <xf numFmtId="9" fontId="0" fillId="6" borderId="16" xfId="0" applyNumberFormat="1" applyFill="1" applyBorder="1" applyAlignment="1">
      <alignment horizontal="left"/>
    </xf>
    <xf numFmtId="9" fontId="0" fillId="6" borderId="16" xfId="0" applyNumberFormat="1" applyFill="1" applyBorder="1" applyAlignment="1">
      <alignment horizontal="center" vertical="top" wrapText="1"/>
    </xf>
    <xf numFmtId="0" fontId="0" fillId="6" borderId="0" xfId="0" applyFill="1" applyAlignment="1">
      <alignment horizontal="left"/>
    </xf>
    <xf numFmtId="9" fontId="2" fillId="0" borderId="4" xfId="0" applyNumberFormat="1" applyFont="1" applyBorder="1" applyAlignment="1">
      <alignment horizontal="center" vertical="center"/>
    </xf>
    <xf numFmtId="9" fontId="2" fillId="0" borderId="57" xfId="0" applyNumberFormat="1" applyFont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0" fontId="5" fillId="4" borderId="54" xfId="0" applyFont="1" applyFill="1" applyBorder="1" applyAlignment="1">
      <alignment vertical="top"/>
    </xf>
    <xf numFmtId="0" fontId="5" fillId="4" borderId="58" xfId="0" applyFont="1" applyFill="1" applyBorder="1" applyAlignment="1">
      <alignment vertical="top"/>
    </xf>
    <xf numFmtId="9" fontId="5" fillId="0" borderId="4" xfId="0" applyNumberFormat="1" applyFont="1" applyBorder="1" applyAlignment="1">
      <alignment horizontal="center" vertical="center"/>
    </xf>
    <xf numFmtId="9" fontId="5" fillId="0" borderId="57" xfId="0" applyNumberFormat="1" applyFont="1" applyBorder="1" applyAlignment="1">
      <alignment horizontal="center" vertical="center"/>
    </xf>
    <xf numFmtId="9" fontId="5" fillId="0" borderId="10" xfId="0" applyNumberFormat="1" applyFont="1" applyBorder="1" applyAlignment="1">
      <alignment horizontal="center" vertical="center"/>
    </xf>
    <xf numFmtId="2" fontId="4" fillId="3" borderId="59" xfId="0" applyNumberFormat="1" applyFont="1" applyFill="1" applyBorder="1" applyAlignment="1">
      <alignment horizontal="right" vertical="top"/>
    </xf>
    <xf numFmtId="2" fontId="4" fillId="3" borderId="0" xfId="0" applyNumberFormat="1" applyFont="1" applyFill="1" applyAlignment="1">
      <alignment horizontal="right" vertical="top"/>
    </xf>
    <xf numFmtId="2" fontId="4" fillId="3" borderId="60" xfId="0" applyNumberFormat="1" applyFont="1" applyFill="1" applyBorder="1" applyAlignment="1">
      <alignment horizontal="right" vertical="top"/>
    </xf>
    <xf numFmtId="2" fontId="4" fillId="3" borderId="22" xfId="0" applyNumberFormat="1" applyFont="1" applyFill="1" applyBorder="1" applyAlignment="1">
      <alignment horizontal="left" vertical="top"/>
    </xf>
    <xf numFmtId="2" fontId="9" fillId="6" borderId="1" xfId="0" applyNumberFormat="1" applyFont="1" applyFill="1" applyBorder="1" applyAlignment="1">
      <alignment horizontal="left" vertical="top"/>
    </xf>
    <xf numFmtId="2" fontId="9" fillId="6" borderId="2" xfId="0" applyNumberFormat="1" applyFont="1" applyFill="1" applyBorder="1" applyAlignment="1">
      <alignment horizontal="left" vertical="top"/>
    </xf>
    <xf numFmtId="2" fontId="9" fillId="6" borderId="3" xfId="0" applyNumberFormat="1" applyFont="1" applyFill="1" applyBorder="1" applyAlignment="1">
      <alignment horizontal="left" vertical="top"/>
    </xf>
    <xf numFmtId="2" fontId="1" fillId="3" borderId="23" xfId="0" applyNumberFormat="1" applyFont="1" applyFill="1" applyBorder="1" applyAlignment="1">
      <alignment horizontal="left" vertical="top"/>
    </xf>
    <xf numFmtId="2" fontId="1" fillId="3" borderId="24" xfId="0" applyNumberFormat="1" applyFont="1" applyFill="1" applyBorder="1" applyAlignment="1">
      <alignment horizontal="left" vertical="top"/>
    </xf>
    <xf numFmtId="2" fontId="1" fillId="3" borderId="25" xfId="0" applyNumberFormat="1" applyFont="1" applyFill="1" applyBorder="1" applyAlignment="1">
      <alignment horizontal="left" vertical="top"/>
    </xf>
    <xf numFmtId="2" fontId="6" fillId="6" borderId="1" xfId="0" applyNumberFormat="1" applyFont="1" applyFill="1" applyBorder="1" applyAlignment="1">
      <alignment horizontal="left" vertical="top"/>
    </xf>
    <xf numFmtId="2" fontId="6" fillId="6" borderId="2" xfId="0" applyNumberFormat="1" applyFont="1" applyFill="1" applyBorder="1" applyAlignment="1">
      <alignment horizontal="left" vertical="top"/>
    </xf>
    <xf numFmtId="2" fontId="6" fillId="6" borderId="3" xfId="0" applyNumberFormat="1" applyFont="1" applyFill="1" applyBorder="1" applyAlignment="1">
      <alignment horizontal="left" vertical="top"/>
    </xf>
    <xf numFmtId="0" fontId="5" fillId="4" borderId="53" xfId="0" applyFont="1" applyFill="1" applyBorder="1"/>
    <xf numFmtId="2" fontId="1" fillId="3" borderId="30" xfId="0" applyNumberFormat="1" applyFont="1" applyFill="1" applyBorder="1" applyAlignment="1">
      <alignment horizontal="right" vertical="top"/>
    </xf>
    <xf numFmtId="2" fontId="1" fillId="3" borderId="31" xfId="0" applyNumberFormat="1" applyFont="1" applyFill="1" applyBorder="1" applyAlignment="1">
      <alignment horizontal="right" vertical="top"/>
    </xf>
    <xf numFmtId="2" fontId="1" fillId="3" borderId="32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2" fontId="1" fillId="3" borderId="30" xfId="0" applyNumberFormat="1" applyFont="1" applyFill="1" applyBorder="1" applyAlignment="1">
      <alignment horizontal="right" vertical="center"/>
    </xf>
    <xf numFmtId="2" fontId="1" fillId="3" borderId="31" xfId="0" applyNumberFormat="1" applyFont="1" applyFill="1" applyBorder="1" applyAlignment="1">
      <alignment horizontal="right" vertical="center"/>
    </xf>
    <xf numFmtId="2" fontId="1" fillId="3" borderId="32" xfId="0" applyNumberFormat="1" applyFont="1" applyFill="1" applyBorder="1" applyAlignment="1">
      <alignment horizontal="right" vertical="center"/>
    </xf>
    <xf numFmtId="2" fontId="6" fillId="0" borderId="1" xfId="0" applyNumberFormat="1" applyFont="1" applyBorder="1" applyAlignment="1">
      <alignment horizontal="left" vertical="top"/>
    </xf>
    <xf numFmtId="2" fontId="6" fillId="0" borderId="2" xfId="0" applyNumberFormat="1" applyFont="1" applyBorder="1" applyAlignment="1">
      <alignment horizontal="left" vertical="top"/>
    </xf>
    <xf numFmtId="2" fontId="6" fillId="0" borderId="3" xfId="0" applyNumberFormat="1" applyFont="1" applyBorder="1" applyAlignment="1">
      <alignment horizontal="left" vertical="top"/>
    </xf>
    <xf numFmtId="0" fontId="3" fillId="3" borderId="16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4" fillId="2" borderId="18" xfId="0" applyFont="1" applyFill="1" applyBorder="1" applyAlignment="1">
      <alignment horizontal="center"/>
    </xf>
    <xf numFmtId="164" fontId="5" fillId="0" borderId="23" xfId="0" applyNumberFormat="1" applyFont="1" applyBorder="1" applyAlignment="1">
      <alignment horizontal="center" vertical="top"/>
    </xf>
    <xf numFmtId="164" fontId="5" fillId="0" borderId="19" xfId="0" applyNumberFormat="1" applyFont="1" applyBorder="1" applyAlignment="1">
      <alignment horizontal="center" vertical="top"/>
    </xf>
    <xf numFmtId="164" fontId="5" fillId="0" borderId="21" xfId="0" applyNumberFormat="1" applyFont="1" applyBorder="1" applyAlignment="1">
      <alignment horizontal="center" vertical="top"/>
    </xf>
    <xf numFmtId="0" fontId="3" fillId="3" borderId="14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9" borderId="34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0" fillId="0" borderId="28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1" fillId="3" borderId="23" xfId="0" applyFont="1" applyFill="1" applyBorder="1" applyAlignment="1">
      <alignment wrapText="1"/>
    </xf>
    <xf numFmtId="0" fontId="1" fillId="3" borderId="24" xfId="0" applyFont="1" applyFill="1" applyBorder="1" applyAlignment="1">
      <alignment wrapText="1"/>
    </xf>
    <xf numFmtId="0" fontId="1" fillId="3" borderId="25" xfId="0" applyFont="1" applyFill="1" applyBorder="1" applyAlignment="1">
      <alignment wrapText="1"/>
    </xf>
    <xf numFmtId="0" fontId="2" fillId="8" borderId="33" xfId="0" applyFont="1" applyFill="1" applyBorder="1" applyAlignment="1">
      <alignment horizontal="left" wrapText="1"/>
    </xf>
    <xf numFmtId="0" fontId="2" fillId="8" borderId="34" xfId="0" applyFont="1" applyFill="1" applyBorder="1" applyAlignment="1">
      <alignment horizontal="left" wrapText="1"/>
    </xf>
    <xf numFmtId="0" fontId="2" fillId="8" borderId="35" xfId="0" applyFont="1" applyFill="1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3" fillId="9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0" fillId="0" borderId="36" xfId="0" applyBorder="1" applyAlignment="1">
      <alignment horizontal="left" wrapText="1"/>
    </xf>
    <xf numFmtId="2" fontId="0" fillId="0" borderId="33" xfId="0" applyNumberFormat="1" applyBorder="1" applyAlignment="1">
      <alignment horizontal="left" wrapText="1"/>
    </xf>
    <xf numFmtId="0" fontId="5" fillId="0" borderId="0" xfId="0" applyFont="1"/>
    <xf numFmtId="0" fontId="0" fillId="0" borderId="14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0" xfId="0" applyBorder="1"/>
    <xf numFmtId="0" fontId="0" fillId="0" borderId="31" xfId="0" applyBorder="1"/>
    <xf numFmtId="0" fontId="0" fillId="0" borderId="43" xfId="0" applyBorder="1"/>
    <xf numFmtId="2" fontId="0" fillId="0" borderId="34" xfId="0" applyNumberFormat="1" applyBorder="1" applyAlignment="1">
      <alignment horizontal="left" wrapText="1"/>
    </xf>
    <xf numFmtId="2" fontId="0" fillId="0" borderId="35" xfId="0" applyNumberFormat="1" applyBorder="1" applyAlignment="1">
      <alignment horizontal="left" wrapText="1"/>
    </xf>
    <xf numFmtId="2" fontId="0" fillId="0" borderId="40" xfId="0" applyNumberFormat="1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0" fillId="0" borderId="42" xfId="0" applyBorder="1" applyAlignment="1">
      <alignment horizontal="left" wrapText="1"/>
    </xf>
    <xf numFmtId="0" fontId="1" fillId="9" borderId="17" xfId="0" applyFont="1" applyFill="1" applyBorder="1" applyAlignment="1">
      <alignment horizontal="center"/>
    </xf>
    <xf numFmtId="2" fontId="0" fillId="0" borderId="33" xfId="0" applyNumberFormat="1" applyBorder="1" applyAlignment="1">
      <alignment horizontal="center" wrapText="1"/>
    </xf>
    <xf numFmtId="2" fontId="0" fillId="0" borderId="34" xfId="0" applyNumberFormat="1" applyBorder="1" applyAlignment="1">
      <alignment horizontal="center" wrapText="1"/>
    </xf>
    <xf numFmtId="2" fontId="0" fillId="0" borderId="35" xfId="0" applyNumberFormat="1" applyBorder="1" applyAlignment="1">
      <alignment horizontal="center" wrapText="1"/>
    </xf>
  </cellXfs>
  <cellStyles count="1">
    <cellStyle name="Normal" xfId="0" builtinId="0"/>
  </cellStyles>
  <dxfs count="20"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</xdr:colOff>
      <xdr:row>2</xdr:row>
      <xdr:rowOff>74175</xdr:rowOff>
    </xdr:from>
    <xdr:to>
      <xdr:col>5</xdr:col>
      <xdr:colOff>1133475</xdr:colOff>
      <xdr:row>6</xdr:row>
      <xdr:rowOff>182880</xdr:rowOff>
    </xdr:to>
    <xdr:pic>
      <xdr:nvPicPr>
        <xdr:cNvPr id="2" name="Picture 1" descr="Hillingdon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13420" y="512325"/>
          <a:ext cx="2183130" cy="880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2</xdr:row>
      <xdr:rowOff>95250</xdr:rowOff>
    </xdr:from>
    <xdr:to>
      <xdr:col>6</xdr:col>
      <xdr:colOff>1190625</xdr:colOff>
      <xdr:row>10</xdr:row>
      <xdr:rowOff>47625</xdr:rowOff>
    </xdr:to>
    <xdr:pic>
      <xdr:nvPicPr>
        <xdr:cNvPr id="3" name="Picture 2" descr="Hillingdon log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38850" y="533400"/>
          <a:ext cx="2752725" cy="1476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77"/>
  <sheetViews>
    <sheetView tabSelected="1" topLeftCell="A27" zoomScaleNormal="100" zoomScalePageLayoutView="250" workbookViewId="0">
      <selection activeCell="C31" sqref="C31"/>
    </sheetView>
  </sheetViews>
  <sheetFormatPr defaultRowHeight="14.5" x14ac:dyDescent="0.35"/>
  <cols>
    <col min="1" max="1" width="7" style="12" customWidth="1"/>
    <col min="2" max="2" width="52.54296875" style="3" customWidth="1"/>
    <col min="3" max="3" width="15.81640625" style="20" customWidth="1"/>
    <col min="4" max="4" width="48.26953125" style="3" customWidth="1"/>
    <col min="5" max="5" width="16.7265625" style="20" customWidth="1"/>
    <col min="6" max="6" width="18.453125" style="12" customWidth="1"/>
    <col min="11" max="11" width="28.453125" customWidth="1"/>
    <col min="24" max="24" width="10.54296875" style="23" customWidth="1"/>
    <col min="25" max="25" width="18.81640625" customWidth="1"/>
    <col min="28" max="28" width="11.7265625" customWidth="1"/>
    <col min="31" max="31" width="11.1796875" customWidth="1"/>
    <col min="33" max="33" width="8.7265625" style="23"/>
    <col min="37" max="37" width="21.1796875" customWidth="1"/>
    <col min="39" max="39" width="8.7265625" style="23"/>
    <col min="40" max="40" width="19.453125" customWidth="1"/>
    <col min="43" max="43" width="16.453125" customWidth="1"/>
  </cols>
  <sheetData>
    <row r="1" spans="1:45" x14ac:dyDescent="0.35">
      <c r="A1" s="1"/>
      <c r="C1" s="19"/>
      <c r="E1" s="21"/>
    </row>
    <row r="2" spans="1:45" ht="19.5" customHeight="1" x14ac:dyDescent="0.45">
      <c r="A2" s="169" t="s">
        <v>50</v>
      </c>
      <c r="B2" s="169"/>
      <c r="C2" s="169"/>
      <c r="D2" s="169"/>
      <c r="E2" s="169"/>
      <c r="F2" s="170"/>
    </row>
    <row r="3" spans="1:45" ht="15" thickBot="1" x14ac:dyDescent="0.4">
      <c r="A3" s="1"/>
      <c r="C3" s="19"/>
      <c r="E3" s="21"/>
    </row>
    <row r="4" spans="1:45" x14ac:dyDescent="0.35">
      <c r="A4" s="171">
        <v>1</v>
      </c>
      <c r="B4" s="174" t="s">
        <v>0</v>
      </c>
      <c r="C4" s="174"/>
      <c r="D4" s="102"/>
      <c r="E4" s="21"/>
    </row>
    <row r="5" spans="1:45" x14ac:dyDescent="0.35">
      <c r="A5" s="172"/>
      <c r="B5" s="167" t="s">
        <v>216</v>
      </c>
      <c r="C5" s="167"/>
      <c r="D5" s="103"/>
      <c r="E5" s="21"/>
    </row>
    <row r="6" spans="1:45" x14ac:dyDescent="0.35">
      <c r="A6" s="172"/>
      <c r="B6" s="167" t="s">
        <v>247</v>
      </c>
      <c r="C6" s="167"/>
      <c r="D6" s="103"/>
      <c r="E6" s="21"/>
    </row>
    <row r="7" spans="1:45" ht="15" thickBot="1" x14ac:dyDescent="0.4">
      <c r="A7" s="172"/>
      <c r="B7" s="167" t="s">
        <v>175</v>
      </c>
      <c r="C7" s="167"/>
      <c r="D7" s="114"/>
      <c r="E7" s="21"/>
    </row>
    <row r="8" spans="1:45" x14ac:dyDescent="0.35">
      <c r="A8" s="172"/>
      <c r="B8" s="167" t="s">
        <v>3</v>
      </c>
      <c r="C8" s="167"/>
      <c r="D8" s="114"/>
      <c r="E8" s="64" t="s">
        <v>224</v>
      </c>
      <c r="F8" s="65"/>
    </row>
    <row r="9" spans="1:45" x14ac:dyDescent="0.35">
      <c r="A9" s="172"/>
      <c r="B9" s="167" t="s">
        <v>4</v>
      </c>
      <c r="C9" s="167"/>
      <c r="D9" s="115"/>
      <c r="E9" s="66" t="s">
        <v>192</v>
      </c>
      <c r="F9" s="67">
        <v>1</v>
      </c>
    </row>
    <row r="10" spans="1:45" x14ac:dyDescent="0.35">
      <c r="A10" s="172"/>
      <c r="B10" s="167" t="s">
        <v>248</v>
      </c>
      <c r="C10" s="167"/>
      <c r="D10" s="103"/>
      <c r="E10" s="68" t="s">
        <v>193</v>
      </c>
      <c r="F10" s="69" t="s">
        <v>223</v>
      </c>
    </row>
    <row r="11" spans="1:45" ht="26" x14ac:dyDescent="0.35">
      <c r="A11" s="172"/>
      <c r="B11" s="167" t="s">
        <v>6</v>
      </c>
      <c r="C11" s="167"/>
      <c r="D11" s="103"/>
      <c r="E11" s="70" t="s">
        <v>194</v>
      </c>
      <c r="F11" s="71" t="s">
        <v>222</v>
      </c>
    </row>
    <row r="12" spans="1:45" ht="15" thickBot="1" x14ac:dyDescent="0.4">
      <c r="A12" s="173"/>
      <c r="B12" s="168" t="s">
        <v>7</v>
      </c>
      <c r="C12" s="168"/>
      <c r="D12" s="105"/>
      <c r="E12" s="72" t="s">
        <v>195</v>
      </c>
      <c r="F12" s="73" t="s">
        <v>221</v>
      </c>
    </row>
    <row r="13" spans="1:45" ht="15" thickBot="1" x14ac:dyDescent="0.4">
      <c r="A13" s="1"/>
      <c r="B13" s="8"/>
      <c r="C13" s="19"/>
      <c r="E13" s="21"/>
    </row>
    <row r="14" spans="1:45" ht="19" thickBot="1" x14ac:dyDescent="0.5">
      <c r="A14" s="77">
        <v>2</v>
      </c>
      <c r="B14" s="154" t="s">
        <v>8</v>
      </c>
      <c r="C14" s="154"/>
      <c r="D14" s="116" t="s">
        <v>9</v>
      </c>
      <c r="E14" s="78" t="s">
        <v>10</v>
      </c>
      <c r="F14" s="79" t="s">
        <v>11</v>
      </c>
      <c r="K14" t="s">
        <v>51</v>
      </c>
      <c r="L14">
        <v>2</v>
      </c>
      <c r="O14" t="s">
        <v>200</v>
      </c>
      <c r="R14" t="s">
        <v>189</v>
      </c>
      <c r="U14" s="2" t="s">
        <v>190</v>
      </c>
      <c r="V14" s="2"/>
      <c r="X14" s="24" t="s">
        <v>191</v>
      </c>
      <c r="Y14" s="61">
        <v>44</v>
      </c>
      <c r="AA14" s="13" t="s">
        <v>197</v>
      </c>
      <c r="AB14" s="13">
        <v>40</v>
      </c>
      <c r="AD14" s="2" t="s">
        <v>196</v>
      </c>
      <c r="AE14" s="2">
        <v>36</v>
      </c>
      <c r="AG14" s="24" t="s">
        <v>199</v>
      </c>
      <c r="AH14" s="2"/>
      <c r="AJ14" s="2" t="s">
        <v>201</v>
      </c>
      <c r="AK14" s="2">
        <v>32</v>
      </c>
      <c r="AM14" s="24" t="s">
        <v>202</v>
      </c>
      <c r="AN14" s="2">
        <v>10</v>
      </c>
      <c r="AP14" s="2" t="s">
        <v>203</v>
      </c>
      <c r="AQ14" s="2">
        <v>162</v>
      </c>
      <c r="AS14">
        <v>44</v>
      </c>
    </row>
    <row r="15" spans="1:45" ht="63" customHeight="1" x14ac:dyDescent="0.35">
      <c r="A15" s="74">
        <v>2.1</v>
      </c>
      <c r="B15" s="75" t="s">
        <v>79</v>
      </c>
      <c r="C15" s="76"/>
      <c r="D15" s="111"/>
      <c r="E15" s="84" t="e">
        <f>VLOOKUP(C15,$K$14:$L$32,2,FALSE)</f>
        <v>#N/A</v>
      </c>
      <c r="F15" s="138" t="e">
        <f>IF($E$48&lt;=0,0,E48/Y14)</f>
        <v>#N/A</v>
      </c>
      <c r="K15" t="s">
        <v>52</v>
      </c>
      <c r="L15">
        <v>0</v>
      </c>
      <c r="O15" s="22">
        <v>1</v>
      </c>
      <c r="P15" s="2">
        <v>2</v>
      </c>
      <c r="R15" s="22">
        <v>1</v>
      </c>
      <c r="S15" s="2">
        <v>2</v>
      </c>
      <c r="U15" s="22">
        <v>1</v>
      </c>
      <c r="V15" s="2">
        <v>0</v>
      </c>
      <c r="X15" s="24">
        <v>44</v>
      </c>
      <c r="Y15" s="2" t="s">
        <v>192</v>
      </c>
      <c r="AA15" s="13">
        <v>40</v>
      </c>
      <c r="AB15" s="13" t="s">
        <v>192</v>
      </c>
      <c r="AD15" s="24"/>
      <c r="AE15" s="2"/>
      <c r="AG15" s="26">
        <v>1</v>
      </c>
      <c r="AH15" s="2">
        <v>2</v>
      </c>
      <c r="AJ15" s="24">
        <v>32</v>
      </c>
      <c r="AK15" s="2" t="s">
        <v>192</v>
      </c>
      <c r="AM15" s="24">
        <v>10</v>
      </c>
      <c r="AN15" s="2" t="s">
        <v>192</v>
      </c>
      <c r="AP15" s="24">
        <v>162</v>
      </c>
      <c r="AQ15" s="2" t="s">
        <v>192</v>
      </c>
      <c r="AS15">
        <v>40</v>
      </c>
    </row>
    <row r="16" spans="1:45" ht="54.75" customHeight="1" x14ac:dyDescent="0.35">
      <c r="A16" s="11">
        <v>2.2000000000000002</v>
      </c>
      <c r="B16" s="10" t="s">
        <v>55</v>
      </c>
      <c r="C16" s="39"/>
      <c r="D16" s="112"/>
      <c r="E16" s="82" t="e">
        <f>VLOOKUP(C16,$K$34:$L$35,2,FALSE)</f>
        <v>#N/A</v>
      </c>
      <c r="F16" s="139"/>
      <c r="K16" t="s">
        <v>53</v>
      </c>
      <c r="L16">
        <v>2</v>
      </c>
      <c r="O16" s="22">
        <v>0.99</v>
      </c>
      <c r="P16" s="2">
        <v>2</v>
      </c>
      <c r="R16" s="22">
        <v>0.99</v>
      </c>
      <c r="S16" s="2">
        <v>2</v>
      </c>
      <c r="U16" s="22">
        <v>0.99</v>
      </c>
      <c r="V16" s="2">
        <v>0</v>
      </c>
      <c r="X16" s="24">
        <v>43</v>
      </c>
      <c r="Y16" s="2" t="s">
        <v>193</v>
      </c>
      <c r="AA16" s="13">
        <v>39</v>
      </c>
      <c r="AB16" s="13" t="s">
        <v>193</v>
      </c>
      <c r="AD16" s="24"/>
      <c r="AE16" s="2"/>
      <c r="AG16" s="26">
        <v>0.99</v>
      </c>
      <c r="AH16" s="2">
        <v>2</v>
      </c>
      <c r="AJ16" s="24">
        <v>31</v>
      </c>
      <c r="AK16" s="2" t="s">
        <v>193</v>
      </c>
      <c r="AM16" s="24">
        <v>9</v>
      </c>
      <c r="AN16" s="2" t="s">
        <v>193</v>
      </c>
      <c r="AP16" s="24">
        <v>161</v>
      </c>
      <c r="AQ16" s="2" t="s">
        <v>193</v>
      </c>
      <c r="AS16">
        <v>36</v>
      </c>
    </row>
    <row r="17" spans="1:45" ht="63" customHeight="1" x14ac:dyDescent="0.35">
      <c r="A17" s="11">
        <v>2.2999999999999998</v>
      </c>
      <c r="B17" s="10" t="s">
        <v>54</v>
      </c>
      <c r="C17" s="39"/>
      <c r="D17" s="112"/>
      <c r="E17" s="82" t="e">
        <f t="shared" ref="E17:E33" si="0">VLOOKUP(C17,$K$14:$L$32,2,FALSE)</f>
        <v>#N/A</v>
      </c>
      <c r="F17" s="139"/>
      <c r="K17" t="s">
        <v>56</v>
      </c>
      <c r="L17">
        <v>2</v>
      </c>
      <c r="O17" s="22">
        <v>0.98</v>
      </c>
      <c r="P17" s="2">
        <v>2</v>
      </c>
      <c r="R17" s="22">
        <v>0.98</v>
      </c>
      <c r="S17" s="2">
        <v>2</v>
      </c>
      <c r="U17" s="22">
        <v>0.98</v>
      </c>
      <c r="V17" s="2">
        <v>0</v>
      </c>
      <c r="X17" s="24">
        <v>41</v>
      </c>
      <c r="Y17" s="2" t="s">
        <v>193</v>
      </c>
      <c r="AA17" s="13">
        <v>38</v>
      </c>
      <c r="AB17" s="13" t="s">
        <v>193</v>
      </c>
      <c r="AD17" s="24">
        <v>36</v>
      </c>
      <c r="AE17" s="2" t="s">
        <v>192</v>
      </c>
      <c r="AG17" s="26">
        <v>0.98</v>
      </c>
      <c r="AH17" s="2">
        <v>2</v>
      </c>
      <c r="AJ17" s="24">
        <v>30</v>
      </c>
      <c r="AK17" s="2" t="s">
        <v>193</v>
      </c>
      <c r="AM17" s="23">
        <v>8</v>
      </c>
      <c r="AN17" s="2" t="s">
        <v>193</v>
      </c>
      <c r="AP17" s="24">
        <v>160</v>
      </c>
      <c r="AQ17" s="2" t="s">
        <v>193</v>
      </c>
      <c r="AS17">
        <v>32</v>
      </c>
    </row>
    <row r="18" spans="1:45" ht="54.75" customHeight="1" x14ac:dyDescent="0.35">
      <c r="A18" s="40">
        <v>2.4</v>
      </c>
      <c r="B18" s="9" t="s">
        <v>80</v>
      </c>
      <c r="C18" s="39"/>
      <c r="D18" s="113"/>
      <c r="E18" s="82" t="e">
        <f t="shared" si="0"/>
        <v>#N/A</v>
      </c>
      <c r="F18" s="139"/>
      <c r="K18" s="3" t="s">
        <v>57</v>
      </c>
      <c r="L18">
        <v>1</v>
      </c>
      <c r="O18" s="22">
        <v>0.97</v>
      </c>
      <c r="P18" s="2">
        <v>2</v>
      </c>
      <c r="R18" s="22">
        <v>0.97</v>
      </c>
      <c r="S18" s="2">
        <v>2</v>
      </c>
      <c r="U18" s="22">
        <v>0.97</v>
      </c>
      <c r="V18" s="2">
        <v>0</v>
      </c>
      <c r="X18" s="24">
        <v>40</v>
      </c>
      <c r="Y18" s="2" t="s">
        <v>193</v>
      </c>
      <c r="AA18" s="13">
        <v>37</v>
      </c>
      <c r="AB18" s="13" t="s">
        <v>193</v>
      </c>
      <c r="AD18" s="24">
        <v>35</v>
      </c>
      <c r="AE18" s="2" t="s">
        <v>193</v>
      </c>
      <c r="AG18" s="26">
        <v>0.97</v>
      </c>
      <c r="AH18" s="2">
        <v>2</v>
      </c>
      <c r="AJ18" s="24">
        <v>29</v>
      </c>
      <c r="AK18" s="2" t="s">
        <v>193</v>
      </c>
      <c r="AM18" s="23">
        <v>7</v>
      </c>
      <c r="AN18" s="2" t="s">
        <v>193</v>
      </c>
      <c r="AP18" s="24">
        <v>159</v>
      </c>
      <c r="AQ18" s="2" t="s">
        <v>193</v>
      </c>
      <c r="AS18">
        <v>8</v>
      </c>
    </row>
    <row r="19" spans="1:45" ht="54" customHeight="1" x14ac:dyDescent="0.35">
      <c r="A19" s="11">
        <v>2.5</v>
      </c>
      <c r="B19" s="10" t="s">
        <v>59</v>
      </c>
      <c r="C19" s="39"/>
      <c r="D19" s="112"/>
      <c r="E19" s="82" t="e">
        <f t="shared" si="0"/>
        <v>#N/A</v>
      </c>
      <c r="F19" s="139"/>
      <c r="K19" t="s">
        <v>58</v>
      </c>
      <c r="L19">
        <v>0</v>
      </c>
      <c r="O19" s="22">
        <v>0.96</v>
      </c>
      <c r="P19" s="2">
        <v>2</v>
      </c>
      <c r="R19" s="22">
        <v>0.96</v>
      </c>
      <c r="S19" s="2">
        <v>2</v>
      </c>
      <c r="U19" s="22">
        <v>0.96</v>
      </c>
      <c r="V19" s="2">
        <v>0</v>
      </c>
      <c r="X19" s="24">
        <v>39</v>
      </c>
      <c r="Y19" s="2" t="s">
        <v>193</v>
      </c>
      <c r="AA19" s="13">
        <v>36</v>
      </c>
      <c r="AB19" s="13" t="s">
        <v>193</v>
      </c>
      <c r="AD19" s="24">
        <v>34</v>
      </c>
      <c r="AE19" s="2" t="s">
        <v>193</v>
      </c>
      <c r="AG19" s="26">
        <v>0.96</v>
      </c>
      <c r="AH19" s="2">
        <v>2</v>
      </c>
      <c r="AJ19" s="24">
        <v>28</v>
      </c>
      <c r="AK19" s="2" t="s">
        <v>193</v>
      </c>
      <c r="AM19" s="24">
        <v>6</v>
      </c>
      <c r="AN19" s="2" t="s">
        <v>194</v>
      </c>
      <c r="AP19" s="24">
        <v>158</v>
      </c>
      <c r="AQ19" s="2" t="s">
        <v>193</v>
      </c>
      <c r="AS19">
        <f>SUM(AS14:AS18)</f>
        <v>160</v>
      </c>
    </row>
    <row r="20" spans="1:45" ht="62.25" customHeight="1" x14ac:dyDescent="0.35">
      <c r="A20" s="11">
        <v>2.6</v>
      </c>
      <c r="B20" s="10" t="s">
        <v>81</v>
      </c>
      <c r="C20" s="41"/>
      <c r="D20" s="112"/>
      <c r="E20" s="83" t="s">
        <v>12</v>
      </c>
      <c r="F20" s="139"/>
      <c r="K20" t="s">
        <v>60</v>
      </c>
      <c r="L20">
        <v>2</v>
      </c>
      <c r="O20" s="22">
        <v>0.95</v>
      </c>
      <c r="P20" s="2">
        <v>2</v>
      </c>
      <c r="R20" s="22">
        <v>0.95</v>
      </c>
      <c r="S20" s="2">
        <v>2</v>
      </c>
      <c r="U20" s="22">
        <v>0.95</v>
      </c>
      <c r="V20" s="2">
        <v>0</v>
      </c>
      <c r="X20" s="24">
        <v>38</v>
      </c>
      <c r="Y20" s="2" t="s">
        <v>193</v>
      </c>
      <c r="AA20" s="13">
        <v>35</v>
      </c>
      <c r="AB20" s="13" t="s">
        <v>193</v>
      </c>
      <c r="AD20" s="24">
        <v>33</v>
      </c>
      <c r="AE20" s="2" t="s">
        <v>193</v>
      </c>
      <c r="AG20" s="26">
        <v>0.95</v>
      </c>
      <c r="AH20" s="2">
        <v>2</v>
      </c>
      <c r="AJ20" s="24">
        <v>27</v>
      </c>
      <c r="AK20" s="2" t="s">
        <v>193</v>
      </c>
      <c r="AM20" s="24">
        <v>5</v>
      </c>
      <c r="AN20" s="2" t="s">
        <v>194</v>
      </c>
      <c r="AP20" s="24">
        <v>157</v>
      </c>
      <c r="AQ20" s="2" t="s">
        <v>193</v>
      </c>
    </row>
    <row r="21" spans="1:45" ht="168" customHeight="1" x14ac:dyDescent="0.35">
      <c r="A21" s="11">
        <v>2.7</v>
      </c>
      <c r="B21" s="10" t="s">
        <v>235</v>
      </c>
      <c r="C21" s="39"/>
      <c r="D21" s="112"/>
      <c r="E21" s="82" t="e">
        <f t="shared" si="0"/>
        <v>#N/A</v>
      </c>
      <c r="F21" s="139"/>
      <c r="K21" t="s">
        <v>62</v>
      </c>
      <c r="L21">
        <v>1</v>
      </c>
      <c r="O21" s="22">
        <v>0.94</v>
      </c>
      <c r="P21" s="2">
        <v>1</v>
      </c>
      <c r="R21" s="22">
        <v>0.94</v>
      </c>
      <c r="S21" s="2">
        <v>1</v>
      </c>
      <c r="U21" s="22">
        <v>0.94</v>
      </c>
      <c r="V21" s="2">
        <v>0</v>
      </c>
      <c r="X21" s="24">
        <v>37</v>
      </c>
      <c r="Y21" s="2" t="s">
        <v>193</v>
      </c>
      <c r="AA21" s="13">
        <v>34</v>
      </c>
      <c r="AB21" s="13" t="s">
        <v>193</v>
      </c>
      <c r="AD21" s="24">
        <v>32</v>
      </c>
      <c r="AE21" s="2" t="s">
        <v>193</v>
      </c>
      <c r="AG21" s="26">
        <v>0.94</v>
      </c>
      <c r="AH21" s="2">
        <v>1</v>
      </c>
      <c r="AJ21" s="24">
        <v>26</v>
      </c>
      <c r="AK21" s="24" t="s">
        <v>193</v>
      </c>
      <c r="AM21" s="24">
        <v>4</v>
      </c>
      <c r="AN21" s="2" t="s">
        <v>195</v>
      </c>
      <c r="AP21" s="24">
        <v>156</v>
      </c>
      <c r="AQ21" s="2" t="s">
        <v>193</v>
      </c>
    </row>
    <row r="22" spans="1:45" ht="118.15" customHeight="1" x14ac:dyDescent="0.35">
      <c r="A22" s="11">
        <v>2.8</v>
      </c>
      <c r="B22" s="10" t="s">
        <v>63</v>
      </c>
      <c r="C22" s="39"/>
      <c r="D22" s="112"/>
      <c r="E22" s="82" t="e">
        <f t="shared" si="0"/>
        <v>#N/A</v>
      </c>
      <c r="F22" s="139"/>
      <c r="K22" t="s">
        <v>61</v>
      </c>
      <c r="L22">
        <v>0</v>
      </c>
      <c r="O22" s="22">
        <v>0.93</v>
      </c>
      <c r="P22" s="2">
        <v>1</v>
      </c>
      <c r="R22" s="22">
        <v>0.93</v>
      </c>
      <c r="S22" s="2">
        <v>1</v>
      </c>
      <c r="U22" s="22">
        <v>0.93</v>
      </c>
      <c r="V22" s="2">
        <v>0</v>
      </c>
      <c r="X22" s="24">
        <v>36</v>
      </c>
      <c r="Y22" s="2" t="s">
        <v>193</v>
      </c>
      <c r="AA22" s="13">
        <v>33</v>
      </c>
      <c r="AB22" s="13" t="s">
        <v>193</v>
      </c>
      <c r="AD22" s="24">
        <v>31</v>
      </c>
      <c r="AE22" s="2" t="s">
        <v>193</v>
      </c>
      <c r="AG22" s="26">
        <v>0.93</v>
      </c>
      <c r="AH22" s="2">
        <v>1</v>
      </c>
      <c r="AJ22" s="24">
        <v>25</v>
      </c>
      <c r="AK22" s="24" t="s">
        <v>193</v>
      </c>
      <c r="AM22" s="24">
        <v>3</v>
      </c>
      <c r="AN22" s="2" t="s">
        <v>195</v>
      </c>
      <c r="AP22" s="24">
        <v>155</v>
      </c>
      <c r="AQ22" s="2" t="s">
        <v>193</v>
      </c>
    </row>
    <row r="23" spans="1:45" ht="66.75" customHeight="1" x14ac:dyDescent="0.35">
      <c r="A23" s="11">
        <v>2.9</v>
      </c>
      <c r="B23" s="10" t="s">
        <v>78</v>
      </c>
      <c r="C23" s="42"/>
      <c r="D23" s="112"/>
      <c r="E23" s="83" t="s">
        <v>12</v>
      </c>
      <c r="F23" s="139"/>
      <c r="K23" t="s">
        <v>70</v>
      </c>
      <c r="L23">
        <v>2</v>
      </c>
      <c r="O23" s="22">
        <v>0.92</v>
      </c>
      <c r="P23" s="2">
        <v>1</v>
      </c>
      <c r="R23" s="22">
        <v>0.92</v>
      </c>
      <c r="S23" s="2">
        <v>1</v>
      </c>
      <c r="U23" s="22">
        <v>0.92</v>
      </c>
      <c r="V23" s="2">
        <v>0</v>
      </c>
      <c r="X23" s="24">
        <v>35</v>
      </c>
      <c r="Y23" s="2" t="s">
        <v>193</v>
      </c>
      <c r="AA23" s="13">
        <v>32</v>
      </c>
      <c r="AB23" s="13" t="s">
        <v>193</v>
      </c>
      <c r="AD23" s="24">
        <v>30</v>
      </c>
      <c r="AE23" s="2" t="s">
        <v>193</v>
      </c>
      <c r="AG23" s="26">
        <v>0.92</v>
      </c>
      <c r="AH23" s="2">
        <v>1</v>
      </c>
      <c r="AJ23" s="24">
        <v>24</v>
      </c>
      <c r="AK23" s="24" t="s">
        <v>193</v>
      </c>
      <c r="AM23" s="24">
        <v>2</v>
      </c>
      <c r="AN23" s="2" t="s">
        <v>195</v>
      </c>
      <c r="AP23" s="24">
        <v>154</v>
      </c>
      <c r="AQ23" s="2" t="s">
        <v>193</v>
      </c>
    </row>
    <row r="24" spans="1:45" s="60" customFormat="1" ht="66.75" customHeight="1" x14ac:dyDescent="0.35">
      <c r="A24" s="124">
        <v>2.1</v>
      </c>
      <c r="B24" s="62" t="s">
        <v>64</v>
      </c>
      <c r="C24" s="125"/>
      <c r="D24" s="126"/>
      <c r="E24" s="109" t="e">
        <f t="shared" si="0"/>
        <v>#N/A</v>
      </c>
      <c r="F24" s="139"/>
      <c r="K24" s="60" t="s">
        <v>71</v>
      </c>
      <c r="L24" s="60">
        <v>2</v>
      </c>
      <c r="O24" s="127">
        <v>0.91</v>
      </c>
      <c r="P24" s="61">
        <v>1</v>
      </c>
      <c r="R24" s="127">
        <v>0.91</v>
      </c>
      <c r="S24" s="61">
        <v>1</v>
      </c>
      <c r="U24" s="127">
        <v>0.91</v>
      </c>
      <c r="V24" s="61">
        <v>0</v>
      </c>
      <c r="X24" s="128">
        <v>34</v>
      </c>
      <c r="Y24" s="61" t="s">
        <v>193</v>
      </c>
      <c r="AA24" s="129">
        <v>31</v>
      </c>
      <c r="AB24" s="129" t="s">
        <v>193</v>
      </c>
      <c r="AD24" s="128">
        <v>29</v>
      </c>
      <c r="AE24" s="61" t="s">
        <v>193</v>
      </c>
      <c r="AG24" s="130">
        <v>0.91</v>
      </c>
      <c r="AH24" s="61">
        <v>1</v>
      </c>
      <c r="AJ24" s="128">
        <v>23</v>
      </c>
      <c r="AK24" s="128" t="s">
        <v>193</v>
      </c>
      <c r="AM24" s="128">
        <v>1</v>
      </c>
      <c r="AN24" s="61" t="s">
        <v>195</v>
      </c>
      <c r="AP24" s="128">
        <v>153</v>
      </c>
      <c r="AQ24" s="61" t="s">
        <v>193</v>
      </c>
    </row>
    <row r="25" spans="1:45" s="60" customFormat="1" ht="69" customHeight="1" x14ac:dyDescent="0.35">
      <c r="A25" s="124">
        <v>2.11</v>
      </c>
      <c r="B25" s="62" t="s">
        <v>77</v>
      </c>
      <c r="C25" s="125"/>
      <c r="D25" s="126"/>
      <c r="E25" s="109" t="s">
        <v>12</v>
      </c>
      <c r="F25" s="139"/>
      <c r="K25" s="60" t="s">
        <v>236</v>
      </c>
      <c r="L25" s="60">
        <v>1</v>
      </c>
      <c r="O25" s="127">
        <v>0.9</v>
      </c>
      <c r="P25" s="61">
        <v>1</v>
      </c>
      <c r="R25" s="127">
        <v>0.9</v>
      </c>
      <c r="S25" s="61">
        <v>1</v>
      </c>
      <c r="U25" s="127">
        <v>0.9</v>
      </c>
      <c r="V25" s="61">
        <v>0</v>
      </c>
      <c r="X25" s="128">
        <v>33</v>
      </c>
      <c r="Y25" s="61" t="s">
        <v>193</v>
      </c>
      <c r="AA25" s="129">
        <v>30</v>
      </c>
      <c r="AB25" s="129" t="s">
        <v>193</v>
      </c>
      <c r="AD25" s="128">
        <v>28</v>
      </c>
      <c r="AE25" s="61" t="s">
        <v>193</v>
      </c>
      <c r="AG25" s="130">
        <v>0.9</v>
      </c>
      <c r="AH25" s="61">
        <v>1</v>
      </c>
      <c r="AJ25" s="128">
        <v>22</v>
      </c>
      <c r="AK25" s="128" t="s">
        <v>194</v>
      </c>
      <c r="AM25" s="128">
        <v>0</v>
      </c>
      <c r="AN25" s="61" t="s">
        <v>195</v>
      </c>
      <c r="AP25" s="128">
        <v>152</v>
      </c>
      <c r="AQ25" s="61" t="s">
        <v>193</v>
      </c>
    </row>
    <row r="26" spans="1:45" s="60" customFormat="1" ht="28.15" customHeight="1" x14ac:dyDescent="0.35">
      <c r="A26" s="124">
        <v>2.12</v>
      </c>
      <c r="B26" s="62" t="s">
        <v>65</v>
      </c>
      <c r="C26" s="131" t="str">
        <f>IF(OR(D8="",C25=""),"",(ROUND((C25/D8)*100,0))/100)</f>
        <v/>
      </c>
      <c r="D26" s="126"/>
      <c r="E26" s="109" t="e">
        <f>VLOOKUP(C26,O15:P117,2,FALSE)</f>
        <v>#N/A</v>
      </c>
      <c r="F26" s="139"/>
      <c r="K26" s="60" t="s">
        <v>61</v>
      </c>
      <c r="L26" s="60">
        <v>0</v>
      </c>
      <c r="O26" s="127">
        <v>0.89</v>
      </c>
      <c r="P26" s="61">
        <v>1</v>
      </c>
      <c r="R26" s="127">
        <v>0.89</v>
      </c>
      <c r="S26" s="61">
        <v>1</v>
      </c>
      <c r="U26" s="127">
        <v>0.89</v>
      </c>
      <c r="V26" s="61">
        <v>0</v>
      </c>
      <c r="X26" s="128">
        <v>32</v>
      </c>
      <c r="Y26" s="61" t="s">
        <v>194</v>
      </c>
      <c r="AA26" s="129">
        <v>29</v>
      </c>
      <c r="AB26" s="129" t="s">
        <v>193</v>
      </c>
      <c r="AD26" s="128">
        <v>27</v>
      </c>
      <c r="AE26" s="61" t="s">
        <v>193</v>
      </c>
      <c r="AG26" s="130">
        <v>0.89</v>
      </c>
      <c r="AH26" s="61">
        <v>1</v>
      </c>
      <c r="AJ26" s="128">
        <v>21</v>
      </c>
      <c r="AK26" s="128" t="s">
        <v>194</v>
      </c>
      <c r="AM26" s="132"/>
      <c r="AP26" s="128">
        <v>151</v>
      </c>
      <c r="AQ26" s="61" t="s">
        <v>193</v>
      </c>
    </row>
    <row r="27" spans="1:45" s="60" customFormat="1" ht="63.75" customHeight="1" x14ac:dyDescent="0.35">
      <c r="A27" s="124">
        <v>2.13</v>
      </c>
      <c r="B27" s="62" t="s">
        <v>66</v>
      </c>
      <c r="C27" s="125"/>
      <c r="D27" s="126"/>
      <c r="E27" s="109" t="e">
        <f t="shared" si="0"/>
        <v>#N/A</v>
      </c>
      <c r="F27" s="139"/>
      <c r="K27" s="60" t="s">
        <v>113</v>
      </c>
      <c r="L27" s="60">
        <v>2</v>
      </c>
      <c r="O27" s="127">
        <v>0.88</v>
      </c>
      <c r="P27" s="61">
        <v>1</v>
      </c>
      <c r="R27" s="127">
        <v>0.88</v>
      </c>
      <c r="S27" s="61">
        <v>1</v>
      </c>
      <c r="U27" s="127">
        <v>0.88</v>
      </c>
      <c r="V27" s="61">
        <v>0</v>
      </c>
      <c r="X27" s="128">
        <v>31</v>
      </c>
      <c r="Y27" s="61" t="s">
        <v>194</v>
      </c>
      <c r="AA27" s="129">
        <v>28</v>
      </c>
      <c r="AB27" s="129" t="s">
        <v>198</v>
      </c>
      <c r="AD27" s="128">
        <v>26</v>
      </c>
      <c r="AE27" s="61" t="s">
        <v>193</v>
      </c>
      <c r="AG27" s="130">
        <v>0.88</v>
      </c>
      <c r="AH27" s="61">
        <v>1</v>
      </c>
      <c r="AJ27" s="128">
        <v>20</v>
      </c>
      <c r="AK27" s="128" t="s">
        <v>194</v>
      </c>
      <c r="AM27" s="132"/>
      <c r="AP27" s="128">
        <v>150</v>
      </c>
      <c r="AQ27" s="61" t="s">
        <v>193</v>
      </c>
    </row>
    <row r="28" spans="1:45" s="60" customFormat="1" ht="75.75" customHeight="1" x14ac:dyDescent="0.35">
      <c r="A28" s="124">
        <v>2.14</v>
      </c>
      <c r="B28" s="62" t="s">
        <v>76</v>
      </c>
      <c r="C28" s="125"/>
      <c r="D28" s="126"/>
      <c r="E28" s="109" t="e">
        <f t="shared" si="0"/>
        <v>#N/A</v>
      </c>
      <c r="F28" s="139"/>
      <c r="K28" s="60" t="s">
        <v>114</v>
      </c>
      <c r="L28" s="60">
        <v>1</v>
      </c>
      <c r="O28" s="127">
        <v>0.87</v>
      </c>
      <c r="P28" s="61">
        <v>1</v>
      </c>
      <c r="R28" s="127">
        <v>0.87</v>
      </c>
      <c r="S28" s="61">
        <v>1</v>
      </c>
      <c r="U28" s="127">
        <v>0.87</v>
      </c>
      <c r="V28" s="61">
        <v>0</v>
      </c>
      <c r="X28" s="128">
        <v>30</v>
      </c>
      <c r="Y28" s="61" t="s">
        <v>194</v>
      </c>
      <c r="AA28" s="129">
        <v>27</v>
      </c>
      <c r="AB28" s="129" t="s">
        <v>198</v>
      </c>
      <c r="AD28" s="128">
        <v>25</v>
      </c>
      <c r="AE28" s="61" t="s">
        <v>194</v>
      </c>
      <c r="AG28" s="130">
        <v>0.87</v>
      </c>
      <c r="AH28" s="61">
        <v>1</v>
      </c>
      <c r="AJ28" s="128">
        <v>19</v>
      </c>
      <c r="AK28" s="128" t="s">
        <v>194</v>
      </c>
      <c r="AM28" s="132"/>
      <c r="AP28" s="128">
        <v>149</v>
      </c>
      <c r="AQ28" s="61" t="s">
        <v>193</v>
      </c>
    </row>
    <row r="29" spans="1:45" ht="67.5" customHeight="1" x14ac:dyDescent="0.35">
      <c r="A29" s="43">
        <v>2.15</v>
      </c>
      <c r="B29" s="10" t="s">
        <v>67</v>
      </c>
      <c r="C29" s="39"/>
      <c r="D29" s="112"/>
      <c r="E29" s="83" t="s">
        <v>12</v>
      </c>
      <c r="F29" s="139"/>
      <c r="K29" t="s">
        <v>115</v>
      </c>
      <c r="L29">
        <v>0</v>
      </c>
      <c r="O29" s="22">
        <v>0.86</v>
      </c>
      <c r="P29" s="2">
        <v>1</v>
      </c>
      <c r="R29" s="22">
        <v>0.86</v>
      </c>
      <c r="S29" s="2">
        <v>1</v>
      </c>
      <c r="U29" s="22">
        <v>0.86</v>
      </c>
      <c r="V29" s="2">
        <v>0</v>
      </c>
      <c r="X29" s="24">
        <v>29</v>
      </c>
      <c r="Y29" s="2" t="s">
        <v>194</v>
      </c>
      <c r="AA29" s="13">
        <v>26</v>
      </c>
      <c r="AB29" s="13" t="s">
        <v>198</v>
      </c>
      <c r="AD29" s="24">
        <v>24</v>
      </c>
      <c r="AE29" s="2" t="s">
        <v>194</v>
      </c>
      <c r="AG29" s="26">
        <v>0.86</v>
      </c>
      <c r="AH29" s="2">
        <v>1</v>
      </c>
      <c r="AJ29" s="24">
        <v>18</v>
      </c>
      <c r="AK29" s="24" t="s">
        <v>194</v>
      </c>
      <c r="AP29" s="24">
        <v>148</v>
      </c>
      <c r="AQ29" s="2" t="s">
        <v>193</v>
      </c>
    </row>
    <row r="30" spans="1:45" ht="25.9" customHeight="1" x14ac:dyDescent="0.35">
      <c r="A30" s="43">
        <v>2.16</v>
      </c>
      <c r="B30" s="10" t="s">
        <v>68</v>
      </c>
      <c r="C30" s="44" t="str">
        <f>IF(OR(D8="",C29=""),"",(ROUND((C29/D8)*100,0))/100)</f>
        <v/>
      </c>
      <c r="D30" s="112"/>
      <c r="E30" s="82" t="e">
        <f>VLOOKUP(C30,R15:S117,2,FALSE)</f>
        <v>#N/A</v>
      </c>
      <c r="F30" s="139"/>
      <c r="K30" t="s">
        <v>181</v>
      </c>
      <c r="O30" s="22">
        <v>0.85</v>
      </c>
      <c r="P30" s="2">
        <v>1</v>
      </c>
      <c r="R30" s="22">
        <v>0.85</v>
      </c>
      <c r="S30" s="2">
        <v>1</v>
      </c>
      <c r="U30" s="22">
        <v>0.85</v>
      </c>
      <c r="V30" s="2">
        <v>0</v>
      </c>
      <c r="X30" s="24">
        <v>28</v>
      </c>
      <c r="Y30" s="2" t="s">
        <v>194</v>
      </c>
      <c r="AA30" s="13">
        <v>25</v>
      </c>
      <c r="AB30" s="13" t="s">
        <v>198</v>
      </c>
      <c r="AD30" s="24">
        <v>23</v>
      </c>
      <c r="AE30" s="2" t="s">
        <v>194</v>
      </c>
      <c r="AG30" s="26">
        <v>0.85</v>
      </c>
      <c r="AH30" s="2">
        <v>1</v>
      </c>
      <c r="AJ30" s="24">
        <v>17</v>
      </c>
      <c r="AK30" s="24" t="s">
        <v>194</v>
      </c>
      <c r="AP30" s="24">
        <v>147</v>
      </c>
      <c r="AQ30" s="2" t="s">
        <v>193</v>
      </c>
    </row>
    <row r="31" spans="1:45" ht="183" customHeight="1" x14ac:dyDescent="0.35">
      <c r="A31" s="43">
        <v>2.17</v>
      </c>
      <c r="B31" s="10" t="s">
        <v>69</v>
      </c>
      <c r="C31" s="41"/>
      <c r="D31" s="123"/>
      <c r="E31" s="82" t="e">
        <f t="shared" si="0"/>
        <v>#N/A</v>
      </c>
      <c r="F31" s="139"/>
      <c r="K31" t="s">
        <v>182</v>
      </c>
      <c r="O31" s="22">
        <v>0.84</v>
      </c>
      <c r="P31" s="2">
        <v>1</v>
      </c>
      <c r="R31" s="22">
        <v>0.84</v>
      </c>
      <c r="S31" s="2">
        <v>1</v>
      </c>
      <c r="U31" s="22">
        <v>0.84</v>
      </c>
      <c r="V31" s="2">
        <v>0</v>
      </c>
      <c r="X31" s="24">
        <v>27</v>
      </c>
      <c r="Y31" s="2" t="s">
        <v>194</v>
      </c>
      <c r="AA31" s="13">
        <v>24</v>
      </c>
      <c r="AB31" s="13" t="s">
        <v>198</v>
      </c>
      <c r="AD31" s="24">
        <v>22</v>
      </c>
      <c r="AE31" s="2" t="s">
        <v>194</v>
      </c>
      <c r="AG31" s="26">
        <v>0.84</v>
      </c>
      <c r="AH31" s="2">
        <v>1</v>
      </c>
      <c r="AJ31" s="24">
        <v>16</v>
      </c>
      <c r="AK31" s="24" t="s">
        <v>194</v>
      </c>
      <c r="AP31" s="24">
        <v>146</v>
      </c>
      <c r="AQ31" s="2" t="s">
        <v>193</v>
      </c>
    </row>
    <row r="32" spans="1:45" ht="65.25" customHeight="1" x14ac:dyDescent="0.35">
      <c r="A32" s="43">
        <v>2.1800000000000002</v>
      </c>
      <c r="B32" s="10" t="s">
        <v>72</v>
      </c>
      <c r="C32" s="39" t="s">
        <v>60</v>
      </c>
      <c r="D32" s="112"/>
      <c r="E32" s="82">
        <f t="shared" si="0"/>
        <v>2</v>
      </c>
      <c r="F32" s="139"/>
      <c r="K32" t="s">
        <v>183</v>
      </c>
      <c r="O32" s="22">
        <v>0.83</v>
      </c>
      <c r="P32" s="2">
        <v>1</v>
      </c>
      <c r="R32" s="22">
        <v>0.83</v>
      </c>
      <c r="S32" s="2">
        <v>1</v>
      </c>
      <c r="U32" s="22">
        <v>0.83</v>
      </c>
      <c r="V32" s="2">
        <v>0</v>
      </c>
      <c r="X32" s="24">
        <v>26</v>
      </c>
      <c r="Y32" s="2" t="s">
        <v>194</v>
      </c>
      <c r="AA32" s="13">
        <v>23</v>
      </c>
      <c r="AB32" s="13" t="s">
        <v>198</v>
      </c>
      <c r="AD32" s="24">
        <v>21</v>
      </c>
      <c r="AE32" s="2" t="s">
        <v>194</v>
      </c>
      <c r="AG32" s="26">
        <v>0.83</v>
      </c>
      <c r="AH32" s="2">
        <v>1</v>
      </c>
      <c r="AJ32" s="24">
        <v>15</v>
      </c>
      <c r="AK32" s="24" t="s">
        <v>195</v>
      </c>
      <c r="AP32" s="24">
        <v>145</v>
      </c>
      <c r="AQ32" s="2" t="s">
        <v>193</v>
      </c>
    </row>
    <row r="33" spans="1:43" ht="64.5" customHeight="1" x14ac:dyDescent="0.35">
      <c r="A33" s="43">
        <v>2.19</v>
      </c>
      <c r="B33" s="10" t="s">
        <v>73</v>
      </c>
      <c r="C33" s="39"/>
      <c r="D33" s="112"/>
      <c r="E33" s="82" t="e">
        <f t="shared" si="0"/>
        <v>#N/A</v>
      </c>
      <c r="F33" s="139"/>
      <c r="O33" s="22">
        <v>0.82</v>
      </c>
      <c r="P33" s="2">
        <v>1</v>
      </c>
      <c r="R33" s="22">
        <v>0.82</v>
      </c>
      <c r="S33" s="2">
        <v>1</v>
      </c>
      <c r="U33" s="22">
        <v>0.82</v>
      </c>
      <c r="V33" s="2">
        <v>0</v>
      </c>
      <c r="X33" s="24">
        <v>25</v>
      </c>
      <c r="Y33" s="2" t="s">
        <v>194</v>
      </c>
      <c r="AA33" s="13">
        <v>22</v>
      </c>
      <c r="AB33" s="13" t="s">
        <v>198</v>
      </c>
      <c r="AD33" s="24">
        <v>20</v>
      </c>
      <c r="AE33" s="2" t="s">
        <v>194</v>
      </c>
      <c r="AG33" s="26">
        <v>0.82</v>
      </c>
      <c r="AH33" s="2">
        <v>1</v>
      </c>
      <c r="AJ33" s="24">
        <v>14</v>
      </c>
      <c r="AK33" s="24" t="s">
        <v>195</v>
      </c>
      <c r="AP33" s="24">
        <v>144</v>
      </c>
      <c r="AQ33" s="2" t="s">
        <v>193</v>
      </c>
    </row>
    <row r="34" spans="1:43" ht="63" customHeight="1" x14ac:dyDescent="0.35">
      <c r="A34" s="43">
        <v>2.2000000000000002</v>
      </c>
      <c r="B34" s="10" t="s">
        <v>74</v>
      </c>
      <c r="C34" s="39"/>
      <c r="D34" s="112"/>
      <c r="E34" s="83" t="s">
        <v>12</v>
      </c>
      <c r="F34" s="139"/>
      <c r="K34" t="s">
        <v>51</v>
      </c>
      <c r="L34">
        <v>0</v>
      </c>
      <c r="O34" s="22">
        <v>0.81</v>
      </c>
      <c r="P34" s="2">
        <v>1</v>
      </c>
      <c r="R34" s="22">
        <v>0.81</v>
      </c>
      <c r="S34" s="2">
        <v>1</v>
      </c>
      <c r="U34" s="22">
        <v>0.81</v>
      </c>
      <c r="V34" s="2">
        <v>0</v>
      </c>
      <c r="X34" s="24">
        <v>24</v>
      </c>
      <c r="Y34" s="2" t="s">
        <v>194</v>
      </c>
      <c r="AA34" s="13">
        <v>21</v>
      </c>
      <c r="AB34" s="13" t="s">
        <v>198</v>
      </c>
      <c r="AD34" s="24">
        <v>19</v>
      </c>
      <c r="AE34" s="2" t="s">
        <v>194</v>
      </c>
      <c r="AG34" s="26">
        <v>0.81</v>
      </c>
      <c r="AH34" s="2">
        <v>1</v>
      </c>
      <c r="AJ34" s="24">
        <v>13</v>
      </c>
      <c r="AK34" s="24" t="s">
        <v>195</v>
      </c>
      <c r="AP34" s="24">
        <v>143</v>
      </c>
      <c r="AQ34" s="2" t="s">
        <v>193</v>
      </c>
    </row>
    <row r="35" spans="1:43" ht="69" customHeight="1" x14ac:dyDescent="0.35">
      <c r="A35" s="43">
        <v>2.21</v>
      </c>
      <c r="B35" s="10" t="s">
        <v>75</v>
      </c>
      <c r="C35" s="39"/>
      <c r="D35" s="112"/>
      <c r="E35" s="83" t="s">
        <v>12</v>
      </c>
      <c r="F35" s="139"/>
      <c r="K35" t="s">
        <v>52</v>
      </c>
      <c r="L35">
        <v>2</v>
      </c>
      <c r="O35" s="22">
        <v>0.8</v>
      </c>
      <c r="P35" s="2">
        <v>1</v>
      </c>
      <c r="R35" s="22">
        <v>0.8</v>
      </c>
      <c r="S35" s="2">
        <v>1</v>
      </c>
      <c r="U35" s="22">
        <v>0.8</v>
      </c>
      <c r="V35" s="2">
        <v>0</v>
      </c>
      <c r="X35" s="24">
        <v>23</v>
      </c>
      <c r="Y35" s="2" t="s">
        <v>194</v>
      </c>
      <c r="AA35" s="13">
        <v>20</v>
      </c>
      <c r="AB35" s="13" t="s">
        <v>198</v>
      </c>
      <c r="AD35" s="24">
        <v>18</v>
      </c>
      <c r="AE35" s="2" t="s">
        <v>194</v>
      </c>
      <c r="AG35" s="26">
        <v>0.8</v>
      </c>
      <c r="AH35" s="2">
        <v>1</v>
      </c>
      <c r="AJ35" s="24">
        <v>12</v>
      </c>
      <c r="AK35" s="24" t="s">
        <v>195</v>
      </c>
      <c r="AP35" s="24">
        <v>142</v>
      </c>
      <c r="AQ35" s="2" t="s">
        <v>193</v>
      </c>
    </row>
    <row r="36" spans="1:43" ht="99" customHeight="1" x14ac:dyDescent="0.35">
      <c r="A36" s="43">
        <v>2.2200000000000002</v>
      </c>
      <c r="B36" s="63" t="s">
        <v>233</v>
      </c>
      <c r="C36" s="39"/>
      <c r="D36" s="112"/>
      <c r="E36" s="82" t="e">
        <f t="shared" ref="E36:E37" si="1">VLOOKUP(C36,$K$14:$L$32,2,FALSE)</f>
        <v>#N/A</v>
      </c>
      <c r="F36" s="139"/>
      <c r="K36" t="s">
        <v>207</v>
      </c>
      <c r="L36">
        <v>2</v>
      </c>
      <c r="O36" s="22">
        <v>0.79</v>
      </c>
      <c r="P36" s="2">
        <v>1</v>
      </c>
      <c r="R36" s="22">
        <v>0.79</v>
      </c>
      <c r="S36" s="2">
        <v>1</v>
      </c>
      <c r="U36" s="22">
        <v>0.79</v>
      </c>
      <c r="V36" s="2">
        <v>0</v>
      </c>
      <c r="X36" s="24">
        <v>22</v>
      </c>
      <c r="Y36" s="2" t="s">
        <v>195</v>
      </c>
      <c r="AA36" s="13">
        <v>19</v>
      </c>
      <c r="AB36" s="13" t="s">
        <v>195</v>
      </c>
      <c r="AD36" s="24">
        <v>17</v>
      </c>
      <c r="AE36" s="2" t="s">
        <v>194</v>
      </c>
      <c r="AG36" s="26">
        <v>0.79</v>
      </c>
      <c r="AH36" s="2">
        <v>1</v>
      </c>
      <c r="AJ36" s="24">
        <v>11</v>
      </c>
      <c r="AK36" s="24" t="s">
        <v>195</v>
      </c>
      <c r="AP36" s="24">
        <v>141</v>
      </c>
      <c r="AQ36" s="2" t="s">
        <v>193</v>
      </c>
    </row>
    <row r="37" spans="1:43" ht="71.25" customHeight="1" x14ac:dyDescent="0.35">
      <c r="A37" s="43">
        <v>2.23</v>
      </c>
      <c r="B37" s="10" t="s">
        <v>246</v>
      </c>
      <c r="C37" s="39"/>
      <c r="D37" s="112"/>
      <c r="E37" s="82" t="e">
        <f t="shared" si="1"/>
        <v>#N/A</v>
      </c>
      <c r="F37" s="139"/>
      <c r="K37" t="s">
        <v>208</v>
      </c>
      <c r="L37">
        <v>1</v>
      </c>
      <c r="O37" s="22">
        <v>0.78</v>
      </c>
      <c r="P37" s="2">
        <v>1</v>
      </c>
      <c r="R37" s="22">
        <v>0.78</v>
      </c>
      <c r="S37" s="2">
        <v>1</v>
      </c>
      <c r="U37" s="22">
        <v>0.78</v>
      </c>
      <c r="V37" s="2">
        <v>0</v>
      </c>
      <c r="X37" s="24">
        <v>21</v>
      </c>
      <c r="Y37" s="2" t="s">
        <v>195</v>
      </c>
      <c r="AA37" s="13">
        <v>18</v>
      </c>
      <c r="AB37" s="13" t="s">
        <v>195</v>
      </c>
      <c r="AD37" s="24">
        <v>16</v>
      </c>
      <c r="AE37" s="2" t="s">
        <v>195</v>
      </c>
      <c r="AG37" s="26">
        <v>0.78</v>
      </c>
      <c r="AH37" s="2">
        <v>1</v>
      </c>
      <c r="AJ37" s="24">
        <v>10</v>
      </c>
      <c r="AK37" s="24" t="s">
        <v>195</v>
      </c>
      <c r="AP37" s="24">
        <v>140</v>
      </c>
      <c r="AQ37" s="2" t="s">
        <v>193</v>
      </c>
    </row>
    <row r="38" spans="1:43" ht="61.5" customHeight="1" x14ac:dyDescent="0.35">
      <c r="A38" s="43">
        <v>2.2400000000000002</v>
      </c>
      <c r="B38" s="62" t="s">
        <v>245</v>
      </c>
      <c r="C38" s="39"/>
      <c r="D38" s="112"/>
      <c r="E38" s="83" t="s">
        <v>12</v>
      </c>
      <c r="F38" s="139"/>
      <c r="K38" t="s">
        <v>209</v>
      </c>
      <c r="L38">
        <v>0</v>
      </c>
      <c r="O38" s="22">
        <v>0.77</v>
      </c>
      <c r="P38" s="2">
        <v>1</v>
      </c>
      <c r="R38" s="22">
        <v>0.77</v>
      </c>
      <c r="S38" s="2">
        <v>1</v>
      </c>
      <c r="U38" s="22">
        <v>0.77</v>
      </c>
      <c r="V38" s="2">
        <v>0</v>
      </c>
      <c r="X38" s="24">
        <v>20</v>
      </c>
      <c r="Y38" s="2" t="s">
        <v>195</v>
      </c>
      <c r="AA38" s="13">
        <v>17</v>
      </c>
      <c r="AB38" s="13" t="s">
        <v>195</v>
      </c>
      <c r="AD38" s="24">
        <v>15</v>
      </c>
      <c r="AE38" s="2" t="s">
        <v>195</v>
      </c>
      <c r="AG38" s="26">
        <v>0.77</v>
      </c>
      <c r="AH38" s="2">
        <v>1</v>
      </c>
      <c r="AJ38" s="24">
        <v>9</v>
      </c>
      <c r="AK38" s="24" t="s">
        <v>195</v>
      </c>
      <c r="AP38" s="24">
        <v>139</v>
      </c>
      <c r="AQ38" s="2" t="s">
        <v>193</v>
      </c>
    </row>
    <row r="39" spans="1:43" ht="28.5" customHeight="1" x14ac:dyDescent="0.35">
      <c r="A39" s="43">
        <v>2.25</v>
      </c>
      <c r="B39" s="10" t="s">
        <v>230</v>
      </c>
      <c r="C39" s="44" t="e">
        <f>(ROUND((C38/D7)*100,0))/100</f>
        <v>#DIV/0!</v>
      </c>
      <c r="D39" s="112"/>
      <c r="E39" s="82" t="e">
        <f>VLOOKUP(C39,U15:V117,2,FALSE)</f>
        <v>#DIV/0!</v>
      </c>
      <c r="F39" s="139"/>
      <c r="O39" s="22">
        <v>0.76</v>
      </c>
      <c r="P39" s="2">
        <v>1</v>
      </c>
      <c r="R39" s="22">
        <v>0.76</v>
      </c>
      <c r="S39" s="2">
        <v>1</v>
      </c>
      <c r="U39" s="22">
        <v>0.76</v>
      </c>
      <c r="V39" s="2">
        <v>0</v>
      </c>
      <c r="X39" s="24">
        <v>19</v>
      </c>
      <c r="Y39" s="2" t="s">
        <v>195</v>
      </c>
      <c r="AA39" s="13">
        <v>16</v>
      </c>
      <c r="AB39" s="13" t="s">
        <v>195</v>
      </c>
      <c r="AD39" s="24">
        <v>14</v>
      </c>
      <c r="AE39" s="2" t="s">
        <v>195</v>
      </c>
      <c r="AG39" s="26">
        <v>0.76</v>
      </c>
      <c r="AH39" s="2">
        <v>1</v>
      </c>
      <c r="AJ39" s="24">
        <v>8</v>
      </c>
      <c r="AK39" s="24" t="s">
        <v>195</v>
      </c>
      <c r="AP39" s="24">
        <v>138</v>
      </c>
      <c r="AQ39" s="2" t="s">
        <v>193</v>
      </c>
    </row>
    <row r="40" spans="1:43" ht="64.5" customHeight="1" x14ac:dyDescent="0.35">
      <c r="A40" s="43">
        <v>2.2599999999999998</v>
      </c>
      <c r="B40" s="62" t="s">
        <v>231</v>
      </c>
      <c r="C40" s="39"/>
      <c r="D40" s="112"/>
      <c r="E40" s="82" t="e">
        <f t="shared" ref="E40" si="2">VLOOKUP(C40,$K$14:$L$32,2,FALSE)</f>
        <v>#N/A</v>
      </c>
      <c r="F40" s="139"/>
      <c r="O40" s="22">
        <v>0.75</v>
      </c>
      <c r="P40" s="2">
        <v>1</v>
      </c>
      <c r="R40" s="22">
        <v>0.75</v>
      </c>
      <c r="S40" s="2">
        <v>1</v>
      </c>
      <c r="U40" s="22">
        <v>0.75</v>
      </c>
      <c r="V40" s="2">
        <v>0</v>
      </c>
      <c r="X40" s="24">
        <v>18</v>
      </c>
      <c r="Y40" s="2" t="s">
        <v>195</v>
      </c>
      <c r="AA40" s="13">
        <v>15</v>
      </c>
      <c r="AB40" s="13" t="s">
        <v>195</v>
      </c>
      <c r="AD40" s="24">
        <v>13</v>
      </c>
      <c r="AE40" s="2" t="s">
        <v>195</v>
      </c>
      <c r="AG40" s="26">
        <v>0.75</v>
      </c>
      <c r="AH40" s="2">
        <v>1</v>
      </c>
      <c r="AJ40" s="24">
        <v>7</v>
      </c>
      <c r="AK40" s="24" t="s">
        <v>195</v>
      </c>
      <c r="AP40" s="24">
        <v>137</v>
      </c>
      <c r="AQ40" s="2" t="s">
        <v>193</v>
      </c>
    </row>
    <row r="41" spans="1:43" ht="65.25" customHeight="1" x14ac:dyDescent="0.35">
      <c r="A41" s="43">
        <v>2.27</v>
      </c>
      <c r="B41" s="10" t="s">
        <v>232</v>
      </c>
      <c r="C41" s="39"/>
      <c r="D41" s="112"/>
      <c r="E41" s="83" t="s">
        <v>12</v>
      </c>
      <c r="F41" s="139"/>
      <c r="O41" s="22">
        <v>0.74</v>
      </c>
      <c r="P41" s="2">
        <v>0</v>
      </c>
      <c r="R41" s="22">
        <v>0.74</v>
      </c>
      <c r="S41" s="2">
        <v>0</v>
      </c>
      <c r="U41" s="22">
        <v>0.74</v>
      </c>
      <c r="V41" s="2">
        <v>0</v>
      </c>
      <c r="X41" s="24">
        <v>17</v>
      </c>
      <c r="Y41" s="2" t="s">
        <v>195</v>
      </c>
      <c r="AA41" s="13">
        <v>14</v>
      </c>
      <c r="AB41" s="13" t="s">
        <v>195</v>
      </c>
      <c r="AD41" s="24">
        <v>12</v>
      </c>
      <c r="AE41" s="2" t="s">
        <v>195</v>
      </c>
      <c r="AG41" s="26">
        <v>0.74</v>
      </c>
      <c r="AH41" s="2">
        <v>0</v>
      </c>
      <c r="AJ41" s="24">
        <v>6</v>
      </c>
      <c r="AK41" s="24" t="s">
        <v>195</v>
      </c>
      <c r="AP41" s="24">
        <v>136</v>
      </c>
      <c r="AQ41" s="2" t="s">
        <v>193</v>
      </c>
    </row>
    <row r="42" spans="1:43" ht="66" customHeight="1" x14ac:dyDescent="0.35">
      <c r="A42" s="43">
        <v>2.2799999999999998</v>
      </c>
      <c r="B42" s="10" t="s">
        <v>82</v>
      </c>
      <c r="C42" s="39"/>
      <c r="D42" s="112"/>
      <c r="E42" s="83" t="s">
        <v>12</v>
      </c>
      <c r="F42" s="139"/>
      <c r="O42" s="22">
        <v>0.73</v>
      </c>
      <c r="P42" s="2">
        <v>0</v>
      </c>
      <c r="R42" s="22">
        <v>0.73</v>
      </c>
      <c r="S42" s="2">
        <v>0</v>
      </c>
      <c r="U42" s="22">
        <v>0.73</v>
      </c>
      <c r="V42" s="2">
        <v>0</v>
      </c>
      <c r="X42" s="24">
        <v>16</v>
      </c>
      <c r="Y42" s="2" t="s">
        <v>195</v>
      </c>
      <c r="AA42" s="13">
        <v>13</v>
      </c>
      <c r="AB42" s="13" t="s">
        <v>195</v>
      </c>
      <c r="AD42" s="24">
        <v>11</v>
      </c>
      <c r="AE42" s="2" t="s">
        <v>195</v>
      </c>
      <c r="AG42" s="26">
        <v>0.73</v>
      </c>
      <c r="AH42" s="2">
        <v>0</v>
      </c>
      <c r="AJ42" s="24">
        <v>5</v>
      </c>
      <c r="AK42" s="24" t="s">
        <v>195</v>
      </c>
      <c r="AP42" s="24">
        <v>135</v>
      </c>
      <c r="AQ42" s="2" t="s">
        <v>193</v>
      </c>
    </row>
    <row r="43" spans="1:43" ht="30" customHeight="1" x14ac:dyDescent="0.35">
      <c r="A43" s="43">
        <v>2.29</v>
      </c>
      <c r="B43" s="10" t="s">
        <v>184</v>
      </c>
      <c r="C43" s="44" t="str">
        <f>IF(C41="","",IF(C41=0,0,C42/C41))</f>
        <v/>
      </c>
      <c r="D43" s="112"/>
      <c r="E43" s="82" t="str">
        <f>IF(C41=0,"0",VLOOKUP(C43,$AG$15:$AH$117,2,FALSE))</f>
        <v>0</v>
      </c>
      <c r="F43" s="139"/>
      <c r="O43" s="22">
        <v>0.72</v>
      </c>
      <c r="P43" s="2">
        <v>0</v>
      </c>
      <c r="R43" s="22">
        <v>0.72</v>
      </c>
      <c r="S43" s="2">
        <v>0</v>
      </c>
      <c r="U43" s="22">
        <v>0.72</v>
      </c>
      <c r="V43" s="2">
        <v>0</v>
      </c>
      <c r="X43" s="24">
        <v>15</v>
      </c>
      <c r="Y43" s="2" t="s">
        <v>195</v>
      </c>
      <c r="AA43" s="13">
        <v>12</v>
      </c>
      <c r="AB43" s="13" t="s">
        <v>195</v>
      </c>
      <c r="AD43" s="24">
        <v>10</v>
      </c>
      <c r="AE43" s="2" t="s">
        <v>195</v>
      </c>
      <c r="AG43" s="26">
        <v>0.72</v>
      </c>
      <c r="AH43" s="2">
        <v>0</v>
      </c>
      <c r="AJ43" s="24">
        <v>4</v>
      </c>
      <c r="AK43" s="24" t="s">
        <v>195</v>
      </c>
      <c r="AP43" s="24">
        <v>134</v>
      </c>
      <c r="AQ43" s="2" t="s">
        <v>193</v>
      </c>
    </row>
    <row r="44" spans="1:43" ht="66" customHeight="1" x14ac:dyDescent="0.35">
      <c r="A44" s="43">
        <v>2.2999999999999998</v>
      </c>
      <c r="B44" s="10" t="s">
        <v>83</v>
      </c>
      <c r="C44" s="39"/>
      <c r="D44" s="112"/>
      <c r="E44" s="83" t="s">
        <v>12</v>
      </c>
      <c r="F44" s="139"/>
      <c r="O44" s="22">
        <v>0.71</v>
      </c>
      <c r="P44" s="2">
        <v>0</v>
      </c>
      <c r="R44" s="22">
        <v>0.71</v>
      </c>
      <c r="S44" s="2">
        <v>0</v>
      </c>
      <c r="U44" s="22">
        <v>0.71</v>
      </c>
      <c r="V44" s="2">
        <v>0</v>
      </c>
      <c r="X44" s="24">
        <v>14</v>
      </c>
      <c r="Y44" s="2" t="s">
        <v>195</v>
      </c>
      <c r="AA44" s="13">
        <v>11</v>
      </c>
      <c r="AB44" s="13" t="s">
        <v>195</v>
      </c>
      <c r="AD44" s="24">
        <v>9</v>
      </c>
      <c r="AE44" s="2" t="s">
        <v>195</v>
      </c>
      <c r="AG44" s="26">
        <v>0.71</v>
      </c>
      <c r="AH44" s="2">
        <v>0</v>
      </c>
      <c r="AJ44" s="24">
        <v>3</v>
      </c>
      <c r="AK44" s="24" t="s">
        <v>195</v>
      </c>
      <c r="AP44" s="24">
        <v>133</v>
      </c>
      <c r="AQ44" s="2" t="s">
        <v>193</v>
      </c>
    </row>
    <row r="45" spans="1:43" ht="30" customHeight="1" x14ac:dyDescent="0.35">
      <c r="A45" s="43">
        <v>2.31</v>
      </c>
      <c r="B45" s="10" t="s">
        <v>186</v>
      </c>
      <c r="C45" s="44" t="str">
        <f>IF(C41="","",IF(C41=0,0,C44/C41))</f>
        <v/>
      </c>
      <c r="D45" s="112"/>
      <c r="E45" s="82" t="str">
        <f>IF(C41=0,"0",VLOOKUP(C45,$AG$15:$AH$117,2,FALSE))</f>
        <v>0</v>
      </c>
      <c r="F45" s="139"/>
      <c r="O45" s="22">
        <v>0.7</v>
      </c>
      <c r="P45" s="2">
        <v>0</v>
      </c>
      <c r="R45" s="22">
        <v>0.7</v>
      </c>
      <c r="S45" s="2">
        <v>0</v>
      </c>
      <c r="U45" s="22">
        <v>0.7</v>
      </c>
      <c r="V45" s="2">
        <v>0</v>
      </c>
      <c r="X45" s="24">
        <v>13</v>
      </c>
      <c r="Y45" s="2" t="s">
        <v>195</v>
      </c>
      <c r="AA45" s="13">
        <v>10</v>
      </c>
      <c r="AB45" s="13" t="s">
        <v>195</v>
      </c>
      <c r="AD45" s="24">
        <v>8</v>
      </c>
      <c r="AE45" s="2" t="s">
        <v>195</v>
      </c>
      <c r="AG45" s="26">
        <v>0.7</v>
      </c>
      <c r="AH45" s="2">
        <v>0</v>
      </c>
      <c r="AJ45" s="24">
        <v>2</v>
      </c>
      <c r="AK45" s="24" t="s">
        <v>195</v>
      </c>
      <c r="AP45" s="24">
        <v>132</v>
      </c>
      <c r="AQ45" s="2" t="s">
        <v>193</v>
      </c>
    </row>
    <row r="46" spans="1:43" ht="72" customHeight="1" x14ac:dyDescent="0.35">
      <c r="A46" s="43">
        <v>2.3199999999999998</v>
      </c>
      <c r="B46" s="10" t="s">
        <v>84</v>
      </c>
      <c r="C46" s="39"/>
      <c r="D46" s="112"/>
      <c r="E46" s="83" t="s">
        <v>12</v>
      </c>
      <c r="F46" s="139"/>
      <c r="O46" s="22">
        <v>0.69</v>
      </c>
      <c r="P46" s="2">
        <v>0</v>
      </c>
      <c r="R46" s="22">
        <v>0.69</v>
      </c>
      <c r="S46" s="2">
        <v>0</v>
      </c>
      <c r="U46" s="22">
        <v>0.69</v>
      </c>
      <c r="V46" s="2">
        <v>0</v>
      </c>
      <c r="X46" s="24">
        <v>12</v>
      </c>
      <c r="Y46" s="2" t="s">
        <v>195</v>
      </c>
      <c r="AA46" s="13">
        <v>9</v>
      </c>
      <c r="AB46" s="13" t="s">
        <v>195</v>
      </c>
      <c r="AD46" s="24">
        <v>7</v>
      </c>
      <c r="AE46" s="2" t="s">
        <v>195</v>
      </c>
      <c r="AG46" s="26">
        <v>0.69</v>
      </c>
      <c r="AH46" s="2">
        <v>0</v>
      </c>
      <c r="AJ46" s="24">
        <v>1</v>
      </c>
      <c r="AK46" s="24" t="s">
        <v>195</v>
      </c>
      <c r="AP46" s="24">
        <v>131</v>
      </c>
      <c r="AQ46" s="2" t="s">
        <v>193</v>
      </c>
    </row>
    <row r="47" spans="1:43" ht="30" customHeight="1" thickBot="1" x14ac:dyDescent="0.4">
      <c r="A47" s="43">
        <v>2.33</v>
      </c>
      <c r="B47" s="10" t="s">
        <v>185</v>
      </c>
      <c r="C47" s="44" t="str">
        <f>IF(C41="","",IF(C41=0,0,C46/C41))</f>
        <v/>
      </c>
      <c r="D47" s="112"/>
      <c r="E47" s="82" t="str">
        <f>IF(C41=0,"0",VLOOKUP(C47,$AG$15:$AH$117,2,FALSE))</f>
        <v>0</v>
      </c>
      <c r="F47" s="140"/>
      <c r="O47" s="22">
        <v>0.68</v>
      </c>
      <c r="P47" s="2">
        <v>0</v>
      </c>
      <c r="R47" s="22">
        <v>0.68</v>
      </c>
      <c r="S47" s="2">
        <v>0</v>
      </c>
      <c r="U47" s="22">
        <v>0.68</v>
      </c>
      <c r="V47" s="2">
        <v>0</v>
      </c>
      <c r="X47" s="24">
        <v>11</v>
      </c>
      <c r="Y47" s="2" t="s">
        <v>195</v>
      </c>
      <c r="AA47" s="13">
        <v>8</v>
      </c>
      <c r="AB47" s="13" t="s">
        <v>195</v>
      </c>
      <c r="AD47" s="24">
        <v>6</v>
      </c>
      <c r="AE47" s="2" t="s">
        <v>195</v>
      </c>
      <c r="AG47" s="26">
        <v>0.68</v>
      </c>
      <c r="AH47" s="2">
        <v>0</v>
      </c>
      <c r="AJ47" s="24">
        <v>0</v>
      </c>
      <c r="AK47" s="24" t="s">
        <v>195</v>
      </c>
      <c r="AP47" s="24">
        <v>130</v>
      </c>
      <c r="AQ47" s="2" t="s">
        <v>193</v>
      </c>
    </row>
    <row r="48" spans="1:43" ht="27.65" customHeight="1" thickBot="1" x14ac:dyDescent="0.4">
      <c r="A48" s="45"/>
      <c r="B48" s="46"/>
      <c r="C48" s="47"/>
      <c r="D48" s="117" t="s">
        <v>13</v>
      </c>
      <c r="E48" s="80" t="e">
        <f>IF(C41=0,SUM(E15,E16,E17,E18,E19,E21,E22,E24,E26,E27,E28,E30,E31,E32,E33,E36,E37,E39,E40),
SUM(E15,E16,E17,E18,E19,E21,E22,E24,E26,E27,E28,E30,E31,E32,E33,E36,E37,E39,E40,E43,E45,E47))</f>
        <v>#N/A</v>
      </c>
      <c r="F48" s="81" t="e">
        <f>VLOOKUP(E48,X15:Y58,2,FALSE)</f>
        <v>#N/A</v>
      </c>
      <c r="G48" s="60"/>
      <c r="H48" s="60"/>
      <c r="I48" s="60"/>
      <c r="O48" s="22">
        <v>0.67</v>
      </c>
      <c r="P48" s="2">
        <v>0</v>
      </c>
      <c r="R48" s="22">
        <v>0.67</v>
      </c>
      <c r="S48" s="2">
        <v>0</v>
      </c>
      <c r="U48" s="22">
        <v>0.67</v>
      </c>
      <c r="V48" s="2">
        <v>0</v>
      </c>
      <c r="X48" s="24">
        <v>10</v>
      </c>
      <c r="Y48" s="2" t="s">
        <v>195</v>
      </c>
      <c r="AA48" s="13">
        <v>7</v>
      </c>
      <c r="AB48" s="13" t="s">
        <v>195</v>
      </c>
      <c r="AD48" s="24">
        <v>5</v>
      </c>
      <c r="AE48" s="2" t="s">
        <v>195</v>
      </c>
      <c r="AG48" s="26">
        <v>0.67</v>
      </c>
      <c r="AH48" s="2">
        <v>0</v>
      </c>
      <c r="AJ48" s="24">
        <v>-1</v>
      </c>
      <c r="AK48" s="24" t="s">
        <v>195</v>
      </c>
      <c r="AP48" s="24">
        <v>129</v>
      </c>
      <c r="AQ48" s="2" t="s">
        <v>193</v>
      </c>
    </row>
    <row r="49" spans="1:43" ht="15" thickBot="1" x14ac:dyDescent="0.4">
      <c r="A49" s="148" t="s">
        <v>14</v>
      </c>
      <c r="B49" s="149"/>
      <c r="C49" s="149"/>
      <c r="D49" s="149"/>
      <c r="E49" s="149"/>
      <c r="F49" s="150"/>
      <c r="O49" s="22">
        <v>0.66</v>
      </c>
      <c r="P49" s="2">
        <v>0</v>
      </c>
      <c r="R49" s="22">
        <v>0.66</v>
      </c>
      <c r="S49" s="2">
        <v>0</v>
      </c>
      <c r="U49" s="22">
        <v>0.66</v>
      </c>
      <c r="V49" s="2">
        <v>0</v>
      </c>
      <c r="X49" s="24">
        <v>9</v>
      </c>
      <c r="Y49" s="2" t="s">
        <v>195</v>
      </c>
      <c r="AA49" s="13">
        <v>6</v>
      </c>
      <c r="AB49" s="13" t="s">
        <v>195</v>
      </c>
      <c r="AD49" s="24">
        <v>4</v>
      </c>
      <c r="AE49" s="2" t="s">
        <v>195</v>
      </c>
      <c r="AG49" s="26">
        <v>0.66</v>
      </c>
      <c r="AH49" s="2">
        <v>0</v>
      </c>
      <c r="AJ49" s="24">
        <v>-2</v>
      </c>
      <c r="AK49" s="24" t="s">
        <v>195</v>
      </c>
      <c r="AP49" s="24">
        <v>128</v>
      </c>
      <c r="AQ49" s="2" t="s">
        <v>193</v>
      </c>
    </row>
    <row r="50" spans="1:43" ht="116.25" customHeight="1" thickBot="1" x14ac:dyDescent="0.4">
      <c r="A50" s="158"/>
      <c r="B50" s="159"/>
      <c r="C50" s="159"/>
      <c r="D50" s="159"/>
      <c r="E50" s="159"/>
      <c r="F50" s="160"/>
      <c r="O50" s="22">
        <v>0.65</v>
      </c>
      <c r="P50" s="2">
        <v>0</v>
      </c>
      <c r="R50" s="22">
        <v>0.65</v>
      </c>
      <c r="S50" s="2">
        <v>0</v>
      </c>
      <c r="U50" s="22">
        <v>0.65</v>
      </c>
      <c r="V50" s="2">
        <v>0</v>
      </c>
      <c r="X50" s="24">
        <v>8</v>
      </c>
      <c r="Y50" s="2" t="s">
        <v>195</v>
      </c>
      <c r="AA50" s="13">
        <v>5</v>
      </c>
      <c r="AB50" s="13" t="s">
        <v>195</v>
      </c>
      <c r="AD50" s="24">
        <v>3</v>
      </c>
      <c r="AE50" s="2" t="s">
        <v>195</v>
      </c>
      <c r="AG50" s="26">
        <v>0.65</v>
      </c>
      <c r="AH50" s="2">
        <v>0</v>
      </c>
      <c r="AJ50" s="24">
        <v>-3</v>
      </c>
      <c r="AK50" s="24" t="s">
        <v>195</v>
      </c>
      <c r="AP50" s="24">
        <v>127</v>
      </c>
      <c r="AQ50" s="2" t="s">
        <v>193</v>
      </c>
    </row>
    <row r="51" spans="1:43" ht="19" thickBot="1" x14ac:dyDescent="0.4">
      <c r="A51" s="85">
        <v>3</v>
      </c>
      <c r="B51" s="136" t="s">
        <v>15</v>
      </c>
      <c r="C51" s="137"/>
      <c r="D51" s="116" t="s">
        <v>16</v>
      </c>
      <c r="E51" s="78" t="s">
        <v>10</v>
      </c>
      <c r="F51" s="86" t="s">
        <v>11</v>
      </c>
      <c r="O51" s="22">
        <v>0.64</v>
      </c>
      <c r="P51" s="2">
        <v>0</v>
      </c>
      <c r="R51" s="22">
        <v>0.64</v>
      </c>
      <c r="S51" s="2">
        <v>0</v>
      </c>
      <c r="U51" s="22">
        <v>0.64</v>
      </c>
      <c r="V51" s="2">
        <v>0</v>
      </c>
      <c r="X51" s="24">
        <v>7</v>
      </c>
      <c r="Y51" s="2" t="s">
        <v>195</v>
      </c>
      <c r="AA51" s="13">
        <v>4</v>
      </c>
      <c r="AB51" s="13" t="s">
        <v>195</v>
      </c>
      <c r="AD51" s="24">
        <v>2</v>
      </c>
      <c r="AE51" s="2" t="s">
        <v>195</v>
      </c>
      <c r="AG51" s="26">
        <v>0.64</v>
      </c>
      <c r="AH51" s="2">
        <v>0</v>
      </c>
      <c r="AJ51" s="24">
        <v>-4</v>
      </c>
      <c r="AK51" s="24" t="s">
        <v>195</v>
      </c>
      <c r="AP51" s="24">
        <v>126</v>
      </c>
      <c r="AQ51" s="2" t="s">
        <v>193</v>
      </c>
    </row>
    <row r="52" spans="1:43" ht="14.5" customHeight="1" x14ac:dyDescent="0.35">
      <c r="A52" s="74">
        <v>3.1</v>
      </c>
      <c r="B52" s="75" t="s">
        <v>85</v>
      </c>
      <c r="C52" s="76"/>
      <c r="D52" s="111"/>
      <c r="E52" s="84" t="e">
        <f>VLOOKUP(C52,$K$14:$L$29,2,FALSE)</f>
        <v>#N/A</v>
      </c>
      <c r="F52" s="138" t="e">
        <f>E92/AB14</f>
        <v>#N/A</v>
      </c>
      <c r="O52" s="22">
        <v>0.63</v>
      </c>
      <c r="P52" s="2">
        <v>0</v>
      </c>
      <c r="R52" s="22">
        <v>0.63</v>
      </c>
      <c r="S52" s="2">
        <v>0</v>
      </c>
      <c r="U52" s="22">
        <v>0.63</v>
      </c>
      <c r="V52" s="2">
        <v>0</v>
      </c>
      <c r="X52" s="24">
        <v>6</v>
      </c>
      <c r="Y52" s="2" t="s">
        <v>195</v>
      </c>
      <c r="AA52" s="13">
        <v>3</v>
      </c>
      <c r="AB52" s="13" t="s">
        <v>195</v>
      </c>
      <c r="AD52" s="24">
        <v>1</v>
      </c>
      <c r="AE52" s="2" t="s">
        <v>195</v>
      </c>
      <c r="AG52" s="26">
        <v>0.63</v>
      </c>
      <c r="AH52" s="2">
        <v>0</v>
      </c>
      <c r="AJ52" s="24">
        <v>-5</v>
      </c>
      <c r="AK52" s="24" t="s">
        <v>195</v>
      </c>
      <c r="AP52" s="24">
        <v>125</v>
      </c>
      <c r="AQ52" s="2" t="s">
        <v>193</v>
      </c>
    </row>
    <row r="53" spans="1:43" ht="14.5" customHeight="1" x14ac:dyDescent="0.35">
      <c r="A53" s="11" t="s">
        <v>17</v>
      </c>
      <c r="B53" s="10" t="s">
        <v>86</v>
      </c>
      <c r="C53" s="41"/>
      <c r="D53" s="112"/>
      <c r="E53" s="83" t="s">
        <v>12</v>
      </c>
      <c r="F53" s="139"/>
      <c r="O53" s="22">
        <v>0.62</v>
      </c>
      <c r="P53" s="2">
        <v>0</v>
      </c>
      <c r="R53" s="22">
        <v>0.62</v>
      </c>
      <c r="S53" s="2">
        <v>0</v>
      </c>
      <c r="U53" s="22">
        <v>0.62</v>
      </c>
      <c r="V53" s="2">
        <v>0</v>
      </c>
      <c r="X53" s="24">
        <v>5</v>
      </c>
      <c r="Y53" s="2" t="s">
        <v>195</v>
      </c>
      <c r="AA53" s="13">
        <v>2</v>
      </c>
      <c r="AB53" s="13" t="s">
        <v>195</v>
      </c>
      <c r="AD53" s="24">
        <v>0</v>
      </c>
      <c r="AE53" s="2" t="s">
        <v>195</v>
      </c>
      <c r="AG53" s="26">
        <v>0.62</v>
      </c>
      <c r="AH53" s="2">
        <v>0</v>
      </c>
      <c r="AJ53" s="24">
        <v>-6</v>
      </c>
      <c r="AK53" s="24" t="s">
        <v>195</v>
      </c>
      <c r="AP53" s="24">
        <v>124</v>
      </c>
      <c r="AQ53" s="2" t="s">
        <v>193</v>
      </c>
    </row>
    <row r="54" spans="1:43" ht="14.5" customHeight="1" x14ac:dyDescent="0.35">
      <c r="A54" s="11">
        <v>3.2</v>
      </c>
      <c r="B54" s="10" t="s">
        <v>87</v>
      </c>
      <c r="C54" s="39"/>
      <c r="D54" s="112"/>
      <c r="E54" s="82" t="e">
        <f>VLOOKUP(C54,$K$14:$L$29,2,FALSE)</f>
        <v>#N/A</v>
      </c>
      <c r="F54" s="139"/>
      <c r="O54" s="22">
        <v>0.61</v>
      </c>
      <c r="P54" s="2">
        <v>0</v>
      </c>
      <c r="R54" s="22">
        <v>0.61</v>
      </c>
      <c r="S54" s="2">
        <v>0</v>
      </c>
      <c r="U54" s="22">
        <v>0.61</v>
      </c>
      <c r="V54" s="2">
        <v>0</v>
      </c>
      <c r="X54" s="24">
        <v>4</v>
      </c>
      <c r="Y54" s="2" t="s">
        <v>195</v>
      </c>
      <c r="AA54" s="13">
        <v>1</v>
      </c>
      <c r="AB54" s="13" t="s">
        <v>195</v>
      </c>
      <c r="AG54" s="26">
        <v>0.61</v>
      </c>
      <c r="AH54" s="2">
        <v>0</v>
      </c>
      <c r="AJ54" s="24">
        <v>-7</v>
      </c>
      <c r="AK54" s="24" t="s">
        <v>195</v>
      </c>
      <c r="AP54" s="24">
        <v>123</v>
      </c>
      <c r="AQ54" s="2" t="s">
        <v>193</v>
      </c>
    </row>
    <row r="55" spans="1:43" ht="14.5" customHeight="1" x14ac:dyDescent="0.35">
      <c r="A55" s="11" t="s">
        <v>18</v>
      </c>
      <c r="B55" s="10" t="s">
        <v>88</v>
      </c>
      <c r="C55" s="41"/>
      <c r="D55" s="112"/>
      <c r="E55" s="83" t="s">
        <v>12</v>
      </c>
      <c r="F55" s="139"/>
      <c r="O55" s="22">
        <v>0.6</v>
      </c>
      <c r="P55" s="2">
        <v>0</v>
      </c>
      <c r="R55" s="22">
        <v>0.6</v>
      </c>
      <c r="S55" s="2">
        <v>0</v>
      </c>
      <c r="U55" s="22">
        <v>0.6</v>
      </c>
      <c r="V55" s="2">
        <v>0</v>
      </c>
      <c r="X55" s="24">
        <v>3</v>
      </c>
      <c r="Y55" s="2" t="s">
        <v>195</v>
      </c>
      <c r="AA55" s="13">
        <v>0</v>
      </c>
      <c r="AB55" s="13" t="s">
        <v>195</v>
      </c>
      <c r="AG55" s="26">
        <v>0.6</v>
      </c>
      <c r="AH55" s="2">
        <v>0</v>
      </c>
      <c r="AJ55" s="24">
        <v>-8</v>
      </c>
      <c r="AK55" s="24" t="s">
        <v>195</v>
      </c>
      <c r="AP55" s="24">
        <v>122</v>
      </c>
      <c r="AQ55" s="2" t="s">
        <v>193</v>
      </c>
    </row>
    <row r="56" spans="1:43" ht="14.5" customHeight="1" x14ac:dyDescent="0.35">
      <c r="A56" s="11">
        <v>3.3</v>
      </c>
      <c r="B56" s="10" t="s">
        <v>89</v>
      </c>
      <c r="C56" s="39"/>
      <c r="D56" s="112"/>
      <c r="E56" s="82" t="e">
        <f>VLOOKUP(C56,$K$14:$L$29,2,FALSE)</f>
        <v>#N/A</v>
      </c>
      <c r="F56" s="139"/>
      <c r="O56" s="22">
        <v>0.59</v>
      </c>
      <c r="P56" s="2">
        <v>0</v>
      </c>
      <c r="R56" s="22">
        <v>0.59</v>
      </c>
      <c r="S56" s="2">
        <v>-1</v>
      </c>
      <c r="U56" s="22">
        <v>0.59</v>
      </c>
      <c r="V56" s="2">
        <v>0</v>
      </c>
      <c r="X56" s="24">
        <v>2</v>
      </c>
      <c r="Y56" s="2" t="s">
        <v>195</v>
      </c>
      <c r="AG56" s="26">
        <v>0.59</v>
      </c>
      <c r="AH56" s="2">
        <v>-1</v>
      </c>
      <c r="AJ56" s="24">
        <v>-9</v>
      </c>
      <c r="AK56" s="24" t="s">
        <v>195</v>
      </c>
      <c r="AP56" s="24">
        <v>121</v>
      </c>
      <c r="AQ56" s="2" t="s">
        <v>194</v>
      </c>
    </row>
    <row r="57" spans="1:43" ht="14.5" customHeight="1" x14ac:dyDescent="0.35">
      <c r="A57" s="11" t="s">
        <v>21</v>
      </c>
      <c r="B57" s="10" t="s">
        <v>90</v>
      </c>
      <c r="C57" s="41"/>
      <c r="D57" s="112"/>
      <c r="E57" s="83" t="s">
        <v>12</v>
      </c>
      <c r="F57" s="139"/>
      <c r="O57" s="22">
        <v>0.57999999999999996</v>
      </c>
      <c r="P57" s="2">
        <v>0</v>
      </c>
      <c r="R57" s="22">
        <v>0.57999999999999996</v>
      </c>
      <c r="S57" s="2">
        <v>-1</v>
      </c>
      <c r="U57" s="22">
        <v>0.57999999999999996</v>
      </c>
      <c r="V57" s="2">
        <v>0</v>
      </c>
      <c r="X57" s="24">
        <v>1</v>
      </c>
      <c r="Y57" s="2" t="s">
        <v>195</v>
      </c>
      <c r="AG57" s="26">
        <v>0.57999999999999996</v>
      </c>
      <c r="AH57" s="2">
        <v>-1</v>
      </c>
      <c r="AJ57" s="24">
        <v>-10</v>
      </c>
      <c r="AK57" s="24" t="s">
        <v>195</v>
      </c>
      <c r="AP57" s="24">
        <v>120</v>
      </c>
      <c r="AQ57" s="2" t="s">
        <v>194</v>
      </c>
    </row>
    <row r="58" spans="1:43" ht="14.5" customHeight="1" x14ac:dyDescent="0.35">
      <c r="A58" s="11">
        <v>3.4</v>
      </c>
      <c r="B58" s="10" t="s">
        <v>43</v>
      </c>
      <c r="C58" s="39"/>
      <c r="D58" s="112"/>
      <c r="E58" s="82" t="e">
        <f>VLOOKUP(C58,$K$14:$L$29,2,FALSE)</f>
        <v>#N/A</v>
      </c>
      <c r="F58" s="139"/>
      <c r="O58" s="22">
        <v>0.56999999999999995</v>
      </c>
      <c r="P58" s="2">
        <v>0</v>
      </c>
      <c r="R58" s="22">
        <v>0.56999999999999995</v>
      </c>
      <c r="S58" s="2">
        <v>-1</v>
      </c>
      <c r="U58" s="22">
        <v>0.56999999999999995</v>
      </c>
      <c r="V58" s="2">
        <v>0</v>
      </c>
      <c r="X58" s="24">
        <v>0</v>
      </c>
      <c r="Y58" s="2" t="s">
        <v>195</v>
      </c>
      <c r="AG58" s="26">
        <v>0.56999999999999995</v>
      </c>
      <c r="AH58" s="2">
        <v>-1</v>
      </c>
      <c r="AJ58" s="24">
        <v>-11</v>
      </c>
      <c r="AK58" s="24" t="s">
        <v>195</v>
      </c>
      <c r="AP58" s="24">
        <v>119</v>
      </c>
      <c r="AQ58" s="2" t="s">
        <v>194</v>
      </c>
    </row>
    <row r="59" spans="1:43" ht="14.5" customHeight="1" x14ac:dyDescent="0.35">
      <c r="A59" s="11" t="s">
        <v>23</v>
      </c>
      <c r="B59" s="10" t="s">
        <v>45</v>
      </c>
      <c r="C59" s="41"/>
      <c r="D59" s="112"/>
      <c r="E59" s="83" t="s">
        <v>12</v>
      </c>
      <c r="F59" s="139"/>
      <c r="O59" s="22">
        <v>0.56000000000000005</v>
      </c>
      <c r="P59" s="2">
        <v>0</v>
      </c>
      <c r="R59" s="22">
        <v>0.56000000000000005</v>
      </c>
      <c r="S59" s="2">
        <v>-1</v>
      </c>
      <c r="U59" s="22">
        <v>0.56000000000000005</v>
      </c>
      <c r="V59" s="2">
        <v>0</v>
      </c>
      <c r="AG59" s="26">
        <v>0.56000000000000005</v>
      </c>
      <c r="AH59" s="2">
        <v>-1</v>
      </c>
      <c r="AJ59" s="24">
        <v>-12</v>
      </c>
      <c r="AK59" s="24" t="s">
        <v>195</v>
      </c>
      <c r="AP59" s="24">
        <v>118</v>
      </c>
      <c r="AQ59" s="2" t="s">
        <v>194</v>
      </c>
    </row>
    <row r="60" spans="1:43" ht="14.5" customHeight="1" x14ac:dyDescent="0.35">
      <c r="A60" s="11">
        <v>3.5</v>
      </c>
      <c r="B60" s="10" t="s">
        <v>91</v>
      </c>
      <c r="C60" s="39"/>
      <c r="D60" s="112"/>
      <c r="E60" s="82" t="e">
        <f>VLOOKUP(C60,$K$14:$L$29,2,FALSE)</f>
        <v>#N/A</v>
      </c>
      <c r="F60" s="139"/>
      <c r="O60" s="22">
        <v>0.55000000000000004</v>
      </c>
      <c r="P60" s="2">
        <v>0</v>
      </c>
      <c r="R60" s="22">
        <v>0.55000000000000004</v>
      </c>
      <c r="S60" s="2">
        <v>-1</v>
      </c>
      <c r="U60" s="22">
        <v>0.55000000000000004</v>
      </c>
      <c r="V60" s="2">
        <v>0</v>
      </c>
      <c r="AG60" s="26">
        <v>0.55000000000000004</v>
      </c>
      <c r="AH60" s="2">
        <v>-1</v>
      </c>
      <c r="AJ60" s="24">
        <v>-13</v>
      </c>
      <c r="AK60" s="24" t="s">
        <v>195</v>
      </c>
      <c r="AP60" s="24">
        <v>117</v>
      </c>
      <c r="AQ60" s="2" t="s">
        <v>194</v>
      </c>
    </row>
    <row r="61" spans="1:43" ht="16.5" customHeight="1" x14ac:dyDescent="0.35">
      <c r="A61" s="11" t="s">
        <v>25</v>
      </c>
      <c r="B61" s="10" t="s">
        <v>92</v>
      </c>
      <c r="C61" s="41"/>
      <c r="D61" s="112"/>
      <c r="E61" s="83" t="s">
        <v>12</v>
      </c>
      <c r="F61" s="139"/>
      <c r="O61" s="22">
        <v>0.54</v>
      </c>
      <c r="P61" s="2">
        <v>0</v>
      </c>
      <c r="R61" s="22">
        <v>0.54</v>
      </c>
      <c r="S61" s="2">
        <v>-1</v>
      </c>
      <c r="U61" s="22">
        <v>0.54</v>
      </c>
      <c r="V61" s="2">
        <v>0</v>
      </c>
      <c r="AG61" s="26">
        <v>0.54</v>
      </c>
      <c r="AH61" s="2">
        <v>-1</v>
      </c>
      <c r="AJ61" s="24">
        <v>-14</v>
      </c>
      <c r="AK61" s="24" t="s">
        <v>195</v>
      </c>
      <c r="AP61" s="24">
        <v>116</v>
      </c>
      <c r="AQ61" s="2" t="s">
        <v>194</v>
      </c>
    </row>
    <row r="62" spans="1:43" ht="14.5" customHeight="1" x14ac:dyDescent="0.35">
      <c r="A62" s="11">
        <v>3.6</v>
      </c>
      <c r="B62" s="10" t="s">
        <v>93</v>
      </c>
      <c r="C62" s="39"/>
      <c r="D62" s="112"/>
      <c r="E62" s="82" t="e">
        <f>VLOOKUP(C62,$K$14:$L$29,2,FALSE)</f>
        <v>#N/A</v>
      </c>
      <c r="F62" s="139"/>
      <c r="O62" s="22">
        <v>0.53</v>
      </c>
      <c r="P62" s="2">
        <v>0</v>
      </c>
      <c r="R62" s="22">
        <v>0.53</v>
      </c>
      <c r="S62" s="2">
        <v>-1</v>
      </c>
      <c r="U62" s="22">
        <v>0.53</v>
      </c>
      <c r="V62" s="2">
        <v>0</v>
      </c>
      <c r="AG62" s="26">
        <v>0.53</v>
      </c>
      <c r="AH62" s="2">
        <v>-1</v>
      </c>
      <c r="AJ62" s="24">
        <v>-15</v>
      </c>
      <c r="AK62" s="24" t="s">
        <v>195</v>
      </c>
      <c r="AP62" s="24">
        <v>115</v>
      </c>
      <c r="AQ62" s="2" t="s">
        <v>194</v>
      </c>
    </row>
    <row r="63" spans="1:43" ht="14.5" customHeight="1" x14ac:dyDescent="0.35">
      <c r="A63" s="43" t="s">
        <v>26</v>
      </c>
      <c r="B63" s="10" t="s">
        <v>94</v>
      </c>
      <c r="C63" s="41"/>
      <c r="D63" s="112"/>
      <c r="E63" s="83" t="s">
        <v>12</v>
      </c>
      <c r="F63" s="139"/>
      <c r="O63" s="22">
        <v>0.52</v>
      </c>
      <c r="P63" s="2">
        <v>0</v>
      </c>
      <c r="R63" s="22">
        <v>0.52</v>
      </c>
      <c r="S63" s="2">
        <v>-1</v>
      </c>
      <c r="U63" s="22">
        <v>0.52</v>
      </c>
      <c r="V63" s="2">
        <v>0</v>
      </c>
      <c r="AG63" s="26">
        <v>0.52</v>
      </c>
      <c r="AH63" s="2">
        <v>-1</v>
      </c>
      <c r="AJ63" s="24">
        <v>-16</v>
      </c>
      <c r="AK63" s="24" t="s">
        <v>195</v>
      </c>
      <c r="AP63" s="24">
        <v>114</v>
      </c>
      <c r="AQ63" s="2" t="s">
        <v>194</v>
      </c>
    </row>
    <row r="64" spans="1:43" ht="14.5" customHeight="1" x14ac:dyDescent="0.35">
      <c r="A64" s="11">
        <v>3.7</v>
      </c>
      <c r="B64" s="10" t="s">
        <v>41</v>
      </c>
      <c r="C64" s="39"/>
      <c r="D64" s="112"/>
      <c r="E64" s="82" t="e">
        <f>VLOOKUP(C64,$K$14:$L$29,2,FALSE)</f>
        <v>#N/A</v>
      </c>
      <c r="F64" s="139"/>
      <c r="O64" s="22">
        <v>0.51</v>
      </c>
      <c r="P64" s="2">
        <v>0</v>
      </c>
      <c r="R64" s="22">
        <v>0.51</v>
      </c>
      <c r="S64" s="2">
        <v>-1</v>
      </c>
      <c r="U64" s="22">
        <v>0.51</v>
      </c>
      <c r="V64" s="2">
        <v>0</v>
      </c>
      <c r="AG64" s="26">
        <v>0.51</v>
      </c>
      <c r="AH64" s="2">
        <v>-1</v>
      </c>
      <c r="AJ64" s="24">
        <v>-17</v>
      </c>
      <c r="AK64" s="24" t="s">
        <v>195</v>
      </c>
      <c r="AP64" s="24">
        <v>113</v>
      </c>
      <c r="AQ64" s="2" t="s">
        <v>194</v>
      </c>
    </row>
    <row r="65" spans="1:43" ht="14.5" customHeight="1" x14ac:dyDescent="0.35">
      <c r="A65" s="43" t="s">
        <v>29</v>
      </c>
      <c r="B65" s="10" t="s">
        <v>237</v>
      </c>
      <c r="C65" s="41"/>
      <c r="D65" s="112"/>
      <c r="E65" s="83" t="s">
        <v>12</v>
      </c>
      <c r="F65" s="139"/>
      <c r="O65" s="22">
        <v>0.5</v>
      </c>
      <c r="P65" s="2">
        <v>0</v>
      </c>
      <c r="R65" s="22">
        <v>0.5</v>
      </c>
      <c r="S65" s="2">
        <v>-1</v>
      </c>
      <c r="U65" s="22">
        <v>0.5</v>
      </c>
      <c r="V65" s="2">
        <v>0</v>
      </c>
      <c r="AG65" s="26">
        <v>0.5</v>
      </c>
      <c r="AH65" s="2">
        <v>-1</v>
      </c>
      <c r="AJ65" s="24">
        <v>-18</v>
      </c>
      <c r="AK65" s="24" t="s">
        <v>195</v>
      </c>
      <c r="AP65" s="24">
        <v>112</v>
      </c>
      <c r="AQ65" s="2" t="s">
        <v>194</v>
      </c>
    </row>
    <row r="66" spans="1:43" ht="14.5" customHeight="1" x14ac:dyDescent="0.35">
      <c r="A66" s="43">
        <v>3.8</v>
      </c>
      <c r="B66" s="10" t="s">
        <v>95</v>
      </c>
      <c r="C66" s="39"/>
      <c r="D66" s="112"/>
      <c r="E66" s="82" t="e">
        <f>VLOOKUP(C66,$K$14:$L$29,2,FALSE)</f>
        <v>#N/A</v>
      </c>
      <c r="F66" s="139"/>
      <c r="O66" s="22">
        <v>0.49</v>
      </c>
      <c r="P66" s="2">
        <v>-1</v>
      </c>
      <c r="R66" s="22">
        <v>0.49</v>
      </c>
      <c r="S66" s="2">
        <v>-2</v>
      </c>
      <c r="U66" s="22">
        <v>0.49</v>
      </c>
      <c r="V66" s="2">
        <v>0</v>
      </c>
      <c r="AG66" s="26">
        <v>0.49</v>
      </c>
      <c r="AH66" s="2">
        <v>-2</v>
      </c>
      <c r="AJ66" s="24">
        <v>-19</v>
      </c>
      <c r="AK66" s="24" t="s">
        <v>195</v>
      </c>
      <c r="AP66" s="24">
        <v>111</v>
      </c>
      <c r="AQ66" s="2" t="s">
        <v>194</v>
      </c>
    </row>
    <row r="67" spans="1:43" ht="14.5" customHeight="1" x14ac:dyDescent="0.35">
      <c r="A67" s="43" t="s">
        <v>31</v>
      </c>
      <c r="B67" s="10" t="s">
        <v>96</v>
      </c>
      <c r="C67" s="41"/>
      <c r="D67" s="112"/>
      <c r="E67" s="83" t="s">
        <v>12</v>
      </c>
      <c r="F67" s="139"/>
      <c r="O67" s="22">
        <v>0.48</v>
      </c>
      <c r="P67" s="2">
        <v>-1</v>
      </c>
      <c r="R67" s="22">
        <v>0.48</v>
      </c>
      <c r="S67" s="2">
        <v>-2</v>
      </c>
      <c r="U67" s="22">
        <v>0.48</v>
      </c>
      <c r="V67" s="2">
        <v>0</v>
      </c>
      <c r="AG67" s="26">
        <v>0.48</v>
      </c>
      <c r="AH67" s="2">
        <v>-2</v>
      </c>
      <c r="AJ67" s="24">
        <v>-20</v>
      </c>
      <c r="AK67" s="24" t="s">
        <v>195</v>
      </c>
      <c r="AP67" s="24">
        <v>110</v>
      </c>
      <c r="AQ67" s="2" t="s">
        <v>194</v>
      </c>
    </row>
    <row r="68" spans="1:43" ht="14.5" customHeight="1" x14ac:dyDescent="0.35">
      <c r="A68" s="43">
        <v>3.9</v>
      </c>
      <c r="B68" s="10" t="s">
        <v>32</v>
      </c>
      <c r="C68" s="39"/>
      <c r="D68" s="112"/>
      <c r="E68" s="82" t="e">
        <f>VLOOKUP(C68,$K$14:$L$29,2,FALSE)</f>
        <v>#N/A</v>
      </c>
      <c r="F68" s="139"/>
      <c r="O68" s="22">
        <v>0.47</v>
      </c>
      <c r="P68" s="2">
        <v>-1</v>
      </c>
      <c r="R68" s="22">
        <v>0.47</v>
      </c>
      <c r="S68" s="2">
        <v>-2</v>
      </c>
      <c r="U68" s="22">
        <v>0.47</v>
      </c>
      <c r="V68" s="2">
        <v>0</v>
      </c>
      <c r="AG68" s="26">
        <v>0.47</v>
      </c>
      <c r="AH68" s="2">
        <v>-2</v>
      </c>
      <c r="AJ68" s="24">
        <v>-21</v>
      </c>
      <c r="AK68" s="24" t="s">
        <v>195</v>
      </c>
      <c r="AP68" s="24">
        <v>109</v>
      </c>
      <c r="AQ68" s="2" t="s">
        <v>194</v>
      </c>
    </row>
    <row r="69" spans="1:43" ht="14.5" customHeight="1" x14ac:dyDescent="0.35">
      <c r="A69" s="43" t="s">
        <v>33</v>
      </c>
      <c r="B69" s="10" t="s">
        <v>34</v>
      </c>
      <c r="C69" s="41"/>
      <c r="D69" s="112"/>
      <c r="E69" s="83" t="s">
        <v>12</v>
      </c>
      <c r="F69" s="139"/>
      <c r="O69" s="22">
        <v>0.46</v>
      </c>
      <c r="P69" s="2">
        <v>-1</v>
      </c>
      <c r="R69" s="22">
        <v>0.46</v>
      </c>
      <c r="S69" s="2">
        <v>-2</v>
      </c>
      <c r="U69" s="22">
        <v>0.46</v>
      </c>
      <c r="V69" s="2">
        <v>0</v>
      </c>
      <c r="AG69" s="26">
        <v>0.46</v>
      </c>
      <c r="AH69" s="2">
        <v>-2</v>
      </c>
      <c r="AJ69" s="24">
        <v>-22</v>
      </c>
      <c r="AK69" s="24" t="s">
        <v>195</v>
      </c>
      <c r="AP69" s="24">
        <v>108</v>
      </c>
      <c r="AQ69" s="2" t="s">
        <v>194</v>
      </c>
    </row>
    <row r="70" spans="1:43" ht="14.5" customHeight="1" x14ac:dyDescent="0.35">
      <c r="A70" s="43">
        <v>3.1</v>
      </c>
      <c r="B70" s="10" t="s">
        <v>35</v>
      </c>
      <c r="C70" s="39"/>
      <c r="D70" s="112"/>
      <c r="E70" s="82" t="e">
        <f>VLOOKUP(C70,$K$14:$L$29,2,FALSE)</f>
        <v>#N/A</v>
      </c>
      <c r="F70" s="139"/>
      <c r="O70" s="22">
        <v>0.45</v>
      </c>
      <c r="P70" s="2">
        <v>-1</v>
      </c>
      <c r="R70" s="22">
        <v>0.45</v>
      </c>
      <c r="S70" s="2">
        <v>-2</v>
      </c>
      <c r="U70" s="22">
        <v>0.45</v>
      </c>
      <c r="V70" s="2">
        <v>0</v>
      </c>
      <c r="AG70" s="26">
        <v>0.45</v>
      </c>
      <c r="AH70" s="2">
        <v>-2</v>
      </c>
      <c r="AJ70" s="24">
        <v>-23</v>
      </c>
      <c r="AK70" s="24" t="s">
        <v>195</v>
      </c>
      <c r="AP70" s="24">
        <v>107</v>
      </c>
      <c r="AQ70" s="2" t="s">
        <v>194</v>
      </c>
    </row>
    <row r="71" spans="1:43" ht="14.5" customHeight="1" x14ac:dyDescent="0.35">
      <c r="A71" s="43" t="s">
        <v>36</v>
      </c>
      <c r="B71" s="10" t="s">
        <v>37</v>
      </c>
      <c r="C71" s="41"/>
      <c r="D71" s="112"/>
      <c r="E71" s="83" t="s">
        <v>12</v>
      </c>
      <c r="F71" s="139"/>
      <c r="O71" s="22">
        <v>0.44</v>
      </c>
      <c r="P71" s="2">
        <v>-1</v>
      </c>
      <c r="R71" s="22">
        <v>0.44</v>
      </c>
      <c r="S71" s="2">
        <v>-2</v>
      </c>
      <c r="U71" s="22">
        <v>0.44</v>
      </c>
      <c r="V71" s="2">
        <v>0</v>
      </c>
      <c r="AG71" s="26">
        <v>0.44</v>
      </c>
      <c r="AH71" s="2">
        <v>-2</v>
      </c>
      <c r="AJ71" s="24">
        <v>-24</v>
      </c>
      <c r="AK71" s="24" t="s">
        <v>195</v>
      </c>
      <c r="AP71" s="24">
        <v>106</v>
      </c>
      <c r="AQ71" s="2" t="s">
        <v>194</v>
      </c>
    </row>
    <row r="72" spans="1:43" ht="14.5" customHeight="1" x14ac:dyDescent="0.35">
      <c r="A72" s="43">
        <v>3.11</v>
      </c>
      <c r="B72" s="10" t="s">
        <v>38</v>
      </c>
      <c r="C72" s="39"/>
      <c r="D72" s="112"/>
      <c r="E72" s="82" t="e">
        <f>VLOOKUP(C72,$K$14:$L$29,2,FALSE)</f>
        <v>#N/A</v>
      </c>
      <c r="F72" s="139"/>
      <c r="O72" s="22">
        <v>0.43</v>
      </c>
      <c r="P72" s="2">
        <v>-1</v>
      </c>
      <c r="R72" s="22">
        <v>0.43</v>
      </c>
      <c r="S72" s="2">
        <v>-2</v>
      </c>
      <c r="U72" s="22">
        <v>0.43</v>
      </c>
      <c r="V72" s="2">
        <v>0</v>
      </c>
      <c r="AG72" s="26">
        <v>0.43</v>
      </c>
      <c r="AH72" s="2">
        <v>-2</v>
      </c>
      <c r="AJ72" s="24">
        <v>-25</v>
      </c>
      <c r="AK72" s="24" t="s">
        <v>195</v>
      </c>
      <c r="AP72" s="24">
        <v>105</v>
      </c>
      <c r="AQ72" s="2" t="s">
        <v>194</v>
      </c>
    </row>
    <row r="73" spans="1:43" ht="14.5" customHeight="1" x14ac:dyDescent="0.35">
      <c r="A73" s="43" t="s">
        <v>39</v>
      </c>
      <c r="B73" s="10" t="s">
        <v>40</v>
      </c>
      <c r="C73" s="41"/>
      <c r="D73" s="112"/>
      <c r="E73" s="83" t="s">
        <v>12</v>
      </c>
      <c r="F73" s="139"/>
      <c r="O73" s="22">
        <v>0.42</v>
      </c>
      <c r="P73" s="2">
        <v>-1</v>
      </c>
      <c r="R73" s="22">
        <v>0.42</v>
      </c>
      <c r="S73" s="2">
        <v>-2</v>
      </c>
      <c r="U73" s="22">
        <v>0.42</v>
      </c>
      <c r="V73" s="2">
        <v>0</v>
      </c>
      <c r="AG73" s="26">
        <v>0.42</v>
      </c>
      <c r="AH73" s="2">
        <v>-2</v>
      </c>
      <c r="AJ73" s="24">
        <v>-26</v>
      </c>
      <c r="AK73" s="24" t="s">
        <v>195</v>
      </c>
      <c r="AP73" s="24">
        <v>104</v>
      </c>
      <c r="AQ73" s="2" t="s">
        <v>194</v>
      </c>
    </row>
    <row r="74" spans="1:43" ht="14.5" customHeight="1" x14ac:dyDescent="0.35">
      <c r="A74" s="43">
        <v>3.12</v>
      </c>
      <c r="B74" s="10" t="s">
        <v>97</v>
      </c>
      <c r="C74" s="39"/>
      <c r="D74" s="112"/>
      <c r="E74" s="82" t="e">
        <f>VLOOKUP(C74,$K$14:$L$29,2,FALSE)</f>
        <v>#N/A</v>
      </c>
      <c r="F74" s="139"/>
      <c r="O74" s="22">
        <v>0.41</v>
      </c>
      <c r="P74" s="2">
        <v>-1</v>
      </c>
      <c r="R74" s="22">
        <v>0.41</v>
      </c>
      <c r="S74" s="2">
        <v>-2</v>
      </c>
      <c r="U74" s="22">
        <v>0.41</v>
      </c>
      <c r="V74" s="2">
        <v>0</v>
      </c>
      <c r="AG74" s="26">
        <v>0.41</v>
      </c>
      <c r="AH74" s="2">
        <v>-2</v>
      </c>
      <c r="AJ74" s="24">
        <v>-27</v>
      </c>
      <c r="AK74" s="24" t="s">
        <v>195</v>
      </c>
      <c r="AP74" s="24">
        <v>103</v>
      </c>
      <c r="AQ74" s="2" t="s">
        <v>194</v>
      </c>
    </row>
    <row r="75" spans="1:43" ht="14.5" customHeight="1" x14ac:dyDescent="0.35">
      <c r="A75" s="43" t="s">
        <v>42</v>
      </c>
      <c r="B75" s="10" t="s">
        <v>98</v>
      </c>
      <c r="C75" s="41"/>
      <c r="D75" s="112"/>
      <c r="E75" s="83" t="s">
        <v>12</v>
      </c>
      <c r="F75" s="139"/>
      <c r="O75" s="22">
        <v>0.4</v>
      </c>
      <c r="P75" s="2">
        <v>-1</v>
      </c>
      <c r="R75" s="22">
        <v>0.4</v>
      </c>
      <c r="S75" s="2">
        <v>-2</v>
      </c>
      <c r="U75" s="22">
        <v>0.4</v>
      </c>
      <c r="V75" s="2">
        <v>0</v>
      </c>
      <c r="AG75" s="26">
        <v>0.4</v>
      </c>
      <c r="AH75" s="2">
        <v>-2</v>
      </c>
      <c r="AJ75" s="24">
        <v>-28</v>
      </c>
      <c r="AK75" s="24" t="s">
        <v>195</v>
      </c>
      <c r="AP75" s="24">
        <v>102</v>
      </c>
      <c r="AQ75" s="2" t="s">
        <v>194</v>
      </c>
    </row>
    <row r="76" spans="1:43" ht="14.5" customHeight="1" x14ac:dyDescent="0.35">
      <c r="A76" s="43">
        <v>3.14</v>
      </c>
      <c r="B76" s="10" t="s">
        <v>24</v>
      </c>
      <c r="C76" s="39"/>
      <c r="D76" s="112"/>
      <c r="E76" s="82" t="e">
        <f>VLOOKUP(C76,$K$14:$L$29,2,FALSE)</f>
        <v>#N/A</v>
      </c>
      <c r="F76" s="139"/>
      <c r="O76" s="22">
        <v>0.39</v>
      </c>
      <c r="P76" s="2">
        <v>-2</v>
      </c>
      <c r="R76" s="22">
        <v>0.39</v>
      </c>
      <c r="S76" s="2">
        <v>-3</v>
      </c>
      <c r="U76" s="22">
        <v>0.39</v>
      </c>
      <c r="V76" s="2">
        <v>0</v>
      </c>
      <c r="AG76" s="26">
        <v>0.39</v>
      </c>
      <c r="AH76" s="2">
        <v>-3</v>
      </c>
      <c r="AJ76" s="24">
        <v>-29</v>
      </c>
      <c r="AK76" s="24" t="s">
        <v>195</v>
      </c>
      <c r="AP76" s="24">
        <v>101</v>
      </c>
      <c r="AQ76" s="2" t="s">
        <v>194</v>
      </c>
    </row>
    <row r="77" spans="1:43" ht="14.5" customHeight="1" x14ac:dyDescent="0.35">
      <c r="A77" s="43" t="s">
        <v>44</v>
      </c>
      <c r="B77" s="10" t="s">
        <v>99</v>
      </c>
      <c r="C77" s="41"/>
      <c r="D77" s="112"/>
      <c r="E77" s="83" t="s">
        <v>12</v>
      </c>
      <c r="F77" s="139"/>
      <c r="O77" s="22">
        <v>0.38</v>
      </c>
      <c r="P77" s="2">
        <v>-2</v>
      </c>
      <c r="R77" s="22">
        <v>0.38</v>
      </c>
      <c r="S77" s="2">
        <v>-3</v>
      </c>
      <c r="U77" s="22">
        <v>0.38</v>
      </c>
      <c r="V77" s="2">
        <v>0</v>
      </c>
      <c r="AG77" s="26">
        <v>0.38</v>
      </c>
      <c r="AH77" s="2">
        <v>-3</v>
      </c>
      <c r="AJ77" s="24">
        <v>-30</v>
      </c>
      <c r="AK77" s="24" t="s">
        <v>195</v>
      </c>
      <c r="AP77" s="24">
        <v>100</v>
      </c>
      <c r="AQ77" s="2" t="s">
        <v>194</v>
      </c>
    </row>
    <row r="78" spans="1:43" ht="14.5" customHeight="1" x14ac:dyDescent="0.35">
      <c r="A78" s="43">
        <v>3.15</v>
      </c>
      <c r="B78" s="10" t="s">
        <v>100</v>
      </c>
      <c r="C78" s="39"/>
      <c r="D78" s="112"/>
      <c r="E78" s="82" t="e">
        <f>VLOOKUP(C78,$K$14:$L$29,2,FALSE)</f>
        <v>#N/A</v>
      </c>
      <c r="F78" s="139"/>
      <c r="O78" s="22">
        <v>0.37</v>
      </c>
      <c r="P78" s="2">
        <v>-2</v>
      </c>
      <c r="R78" s="22">
        <v>0.37</v>
      </c>
      <c r="S78" s="2">
        <v>-3</v>
      </c>
      <c r="U78" s="22">
        <v>0.37</v>
      </c>
      <c r="V78" s="2">
        <v>0</v>
      </c>
      <c r="AG78" s="26">
        <v>0.37</v>
      </c>
      <c r="AH78" s="2">
        <v>-3</v>
      </c>
      <c r="AJ78" s="24">
        <v>-31</v>
      </c>
      <c r="AK78" s="24" t="s">
        <v>195</v>
      </c>
      <c r="AP78" s="24">
        <v>99</v>
      </c>
      <c r="AQ78" s="2" t="s">
        <v>194</v>
      </c>
    </row>
    <row r="79" spans="1:43" ht="14.5" customHeight="1" x14ac:dyDescent="0.35">
      <c r="A79" s="43" t="s">
        <v>46</v>
      </c>
      <c r="B79" s="10" t="s">
        <v>27</v>
      </c>
      <c r="C79" s="41"/>
      <c r="D79" s="112"/>
      <c r="E79" s="83" t="s">
        <v>12</v>
      </c>
      <c r="F79" s="139"/>
      <c r="O79" s="22">
        <v>0.36</v>
      </c>
      <c r="P79" s="2">
        <v>-2</v>
      </c>
      <c r="R79" s="22">
        <v>0.36</v>
      </c>
      <c r="S79" s="2">
        <v>-3</v>
      </c>
      <c r="U79" s="22">
        <v>0.36</v>
      </c>
      <c r="V79" s="2">
        <v>0</v>
      </c>
      <c r="AG79" s="26">
        <v>0.36</v>
      </c>
      <c r="AH79" s="2">
        <v>-3</v>
      </c>
      <c r="AJ79" s="24">
        <v>-32</v>
      </c>
      <c r="AK79" s="24" t="s">
        <v>195</v>
      </c>
      <c r="AP79" s="24">
        <v>98</v>
      </c>
      <c r="AQ79" s="2" t="s">
        <v>194</v>
      </c>
    </row>
    <row r="80" spans="1:43" ht="14.5" customHeight="1" x14ac:dyDescent="0.35">
      <c r="A80" s="43">
        <v>3.16</v>
      </c>
      <c r="B80" s="10" t="s">
        <v>101</v>
      </c>
      <c r="C80" s="39"/>
      <c r="D80" s="112"/>
      <c r="E80" s="82" t="e">
        <f>VLOOKUP(C80,$K$14:$L$29,2,FALSE)</f>
        <v>#N/A</v>
      </c>
      <c r="F80" s="139"/>
      <c r="O80" s="22">
        <v>0.35</v>
      </c>
      <c r="P80" s="2">
        <v>-2</v>
      </c>
      <c r="R80" s="22">
        <v>0.35</v>
      </c>
      <c r="S80" s="2">
        <v>-3</v>
      </c>
      <c r="U80" s="22">
        <v>0.35</v>
      </c>
      <c r="V80" s="2">
        <v>0</v>
      </c>
      <c r="AG80" s="26">
        <v>0.35</v>
      </c>
      <c r="AH80" s="2">
        <v>-3</v>
      </c>
      <c r="AJ80" s="24">
        <v>-33</v>
      </c>
      <c r="AK80" s="24" t="s">
        <v>195</v>
      </c>
      <c r="AP80" s="24">
        <v>97</v>
      </c>
      <c r="AQ80" s="2" t="s">
        <v>194</v>
      </c>
    </row>
    <row r="81" spans="1:43" ht="15.75" customHeight="1" x14ac:dyDescent="0.35">
      <c r="A81" s="43" t="s">
        <v>47</v>
      </c>
      <c r="B81" s="10" t="s">
        <v>102</v>
      </c>
      <c r="C81" s="41"/>
      <c r="D81" s="112"/>
      <c r="E81" s="83" t="s">
        <v>12</v>
      </c>
      <c r="F81" s="139"/>
      <c r="O81" s="22">
        <v>0.34</v>
      </c>
      <c r="P81" s="2">
        <v>-2</v>
      </c>
      <c r="R81" s="22">
        <v>0.34</v>
      </c>
      <c r="S81" s="2">
        <v>-3</v>
      </c>
      <c r="U81" s="22">
        <v>0.34</v>
      </c>
      <c r="V81" s="2">
        <v>0</v>
      </c>
      <c r="AG81" s="26">
        <v>0.34</v>
      </c>
      <c r="AH81" s="2">
        <v>-3</v>
      </c>
      <c r="AJ81" s="24">
        <v>-34</v>
      </c>
      <c r="AK81" s="24" t="s">
        <v>195</v>
      </c>
      <c r="AP81" s="24">
        <v>96</v>
      </c>
      <c r="AQ81" s="2" t="s">
        <v>194</v>
      </c>
    </row>
    <row r="82" spans="1:43" ht="14.5" customHeight="1" x14ac:dyDescent="0.35">
      <c r="A82" s="43">
        <v>3.17</v>
      </c>
      <c r="B82" s="10" t="s">
        <v>103</v>
      </c>
      <c r="C82" s="39"/>
      <c r="D82" s="112"/>
      <c r="E82" s="82" t="e">
        <f>VLOOKUP(C82,$K$14:$L$29,2,FALSE)</f>
        <v>#N/A</v>
      </c>
      <c r="F82" s="139"/>
      <c r="O82" s="22">
        <v>0.33</v>
      </c>
      <c r="P82" s="2">
        <v>-2</v>
      </c>
      <c r="R82" s="22">
        <v>0.33</v>
      </c>
      <c r="S82" s="2">
        <v>-3</v>
      </c>
      <c r="U82" s="22">
        <v>0.33</v>
      </c>
      <c r="V82" s="2">
        <v>0</v>
      </c>
      <c r="AG82" s="26">
        <v>0.33</v>
      </c>
      <c r="AH82" s="2">
        <v>-3</v>
      </c>
      <c r="AJ82" s="24">
        <v>-35</v>
      </c>
      <c r="AK82" s="24" t="s">
        <v>195</v>
      </c>
      <c r="AP82" s="24">
        <v>95</v>
      </c>
      <c r="AQ82" s="2" t="s">
        <v>194</v>
      </c>
    </row>
    <row r="83" spans="1:43" ht="14.5" customHeight="1" x14ac:dyDescent="0.35">
      <c r="A83" s="43" t="s">
        <v>48</v>
      </c>
      <c r="B83" s="10" t="s">
        <v>104</v>
      </c>
      <c r="C83" s="41"/>
      <c r="D83" s="112"/>
      <c r="E83" s="83" t="s">
        <v>12</v>
      </c>
      <c r="F83" s="139"/>
      <c r="O83" s="22">
        <v>0.32</v>
      </c>
      <c r="P83" s="2">
        <v>-2</v>
      </c>
      <c r="R83" s="22">
        <v>0.32</v>
      </c>
      <c r="S83" s="2">
        <v>-3</v>
      </c>
      <c r="U83" s="22">
        <v>0.32</v>
      </c>
      <c r="V83" s="2">
        <v>0</v>
      </c>
      <c r="AG83" s="26">
        <v>0.32</v>
      </c>
      <c r="AH83" s="2">
        <v>-3</v>
      </c>
      <c r="AJ83" s="24">
        <v>-36</v>
      </c>
      <c r="AK83" s="24" t="s">
        <v>195</v>
      </c>
      <c r="AP83" s="24">
        <v>94</v>
      </c>
      <c r="AQ83" s="2" t="s">
        <v>194</v>
      </c>
    </row>
    <row r="84" spans="1:43" ht="14.5" customHeight="1" x14ac:dyDescent="0.35">
      <c r="A84" s="43">
        <v>3.18</v>
      </c>
      <c r="B84" s="10" t="s">
        <v>214</v>
      </c>
      <c r="C84" s="39"/>
      <c r="D84" s="112"/>
      <c r="E84" s="82" t="e">
        <f>VLOOKUP(C84,$K$14:$L$29,2,FALSE)</f>
        <v>#N/A</v>
      </c>
      <c r="F84" s="139"/>
      <c r="O84" s="22">
        <v>0.31</v>
      </c>
      <c r="P84" s="2">
        <v>-2</v>
      </c>
      <c r="R84" s="22">
        <v>0.31</v>
      </c>
      <c r="S84" s="2">
        <v>-3</v>
      </c>
      <c r="U84" s="22">
        <v>0.31</v>
      </c>
      <c r="V84" s="2">
        <v>0</v>
      </c>
      <c r="AG84" s="26">
        <v>0.31</v>
      </c>
      <c r="AH84" s="2">
        <v>-3</v>
      </c>
      <c r="AJ84" s="24">
        <v>-37</v>
      </c>
      <c r="AK84" s="24" t="s">
        <v>195</v>
      </c>
      <c r="AP84" s="24">
        <v>93</v>
      </c>
      <c r="AQ84" s="2" t="s">
        <v>194</v>
      </c>
    </row>
    <row r="85" spans="1:43" ht="14.5" customHeight="1" x14ac:dyDescent="0.35">
      <c r="A85" s="48" t="s">
        <v>49</v>
      </c>
      <c r="B85" s="49" t="s">
        <v>215</v>
      </c>
      <c r="C85" s="50"/>
      <c r="D85" s="118"/>
      <c r="E85" s="83" t="s">
        <v>12</v>
      </c>
      <c r="F85" s="139"/>
      <c r="O85" s="22">
        <v>0.3</v>
      </c>
      <c r="P85" s="2">
        <v>-2</v>
      </c>
      <c r="R85" s="22">
        <v>0.3</v>
      </c>
      <c r="S85" s="2">
        <v>-3</v>
      </c>
      <c r="U85" s="22">
        <v>0.3</v>
      </c>
      <c r="V85" s="2">
        <v>0</v>
      </c>
      <c r="AG85" s="26">
        <v>0.3</v>
      </c>
      <c r="AH85" s="2">
        <v>-3</v>
      </c>
      <c r="AJ85" s="24">
        <v>-38</v>
      </c>
      <c r="AK85" s="24" t="s">
        <v>195</v>
      </c>
      <c r="AP85" s="24">
        <v>92</v>
      </c>
      <c r="AQ85" s="2" t="s">
        <v>194</v>
      </c>
    </row>
    <row r="86" spans="1:43" ht="15" customHeight="1" x14ac:dyDescent="0.35">
      <c r="A86" s="43">
        <v>3.19</v>
      </c>
      <c r="B86" s="51" t="s">
        <v>20</v>
      </c>
      <c r="C86" s="39"/>
      <c r="D86" s="112"/>
      <c r="E86" s="82" t="e">
        <f>VLOOKUP(C86,$K$14:$L$29,2,FALSE)</f>
        <v>#N/A</v>
      </c>
      <c r="F86" s="139"/>
      <c r="O86" s="22">
        <v>0.28999999999999998</v>
      </c>
      <c r="P86" s="2">
        <v>-3</v>
      </c>
      <c r="R86" s="22">
        <v>0.28999999999999998</v>
      </c>
      <c r="S86" s="2">
        <v>-4</v>
      </c>
      <c r="U86" s="22">
        <v>0.28999999999999998</v>
      </c>
      <c r="V86" s="2">
        <v>0</v>
      </c>
      <c r="AG86" s="26">
        <v>0.28999999999999998</v>
      </c>
      <c r="AH86" s="2">
        <v>-4</v>
      </c>
      <c r="AJ86" s="24">
        <v>-39</v>
      </c>
      <c r="AK86" s="24" t="s">
        <v>195</v>
      </c>
      <c r="AP86" s="24">
        <v>91</v>
      </c>
      <c r="AQ86" s="2" t="s">
        <v>194</v>
      </c>
    </row>
    <row r="87" spans="1:43" ht="15" customHeight="1" x14ac:dyDescent="0.35">
      <c r="A87" s="43" t="s">
        <v>105</v>
      </c>
      <c r="B87" s="51" t="s">
        <v>22</v>
      </c>
      <c r="C87" s="41"/>
      <c r="D87" s="112"/>
      <c r="E87" s="83" t="s">
        <v>12</v>
      </c>
      <c r="F87" s="139"/>
      <c r="O87" s="22">
        <v>0.28000000000000003</v>
      </c>
      <c r="P87" s="2">
        <v>-3</v>
      </c>
      <c r="R87" s="22">
        <v>0.28000000000000003</v>
      </c>
      <c r="S87" s="2">
        <v>-4</v>
      </c>
      <c r="U87" s="22">
        <v>0.28000000000000003</v>
      </c>
      <c r="V87" s="2">
        <v>0</v>
      </c>
      <c r="AG87" s="26">
        <v>0.28000000000000003</v>
      </c>
      <c r="AH87" s="2">
        <v>-4</v>
      </c>
      <c r="AJ87" s="24">
        <v>-40</v>
      </c>
      <c r="AK87" s="24" t="s">
        <v>195</v>
      </c>
      <c r="AP87" s="24">
        <v>90</v>
      </c>
      <c r="AQ87" s="2" t="s">
        <v>194</v>
      </c>
    </row>
    <row r="88" spans="1:43" ht="15" customHeight="1" x14ac:dyDescent="0.35">
      <c r="A88" s="43">
        <v>3.2</v>
      </c>
      <c r="B88" s="51" t="s">
        <v>28</v>
      </c>
      <c r="C88" s="39"/>
      <c r="D88" s="112"/>
      <c r="E88" s="82" t="e">
        <f>VLOOKUP(C88,$K$14:$L$29,2,FALSE)</f>
        <v>#N/A</v>
      </c>
      <c r="F88" s="139"/>
      <c r="O88" s="22"/>
      <c r="P88" s="2">
        <v>-3</v>
      </c>
      <c r="R88" s="22"/>
      <c r="S88" s="2"/>
      <c r="U88" s="22"/>
      <c r="V88" s="2">
        <v>0</v>
      </c>
      <c r="AG88" s="26">
        <v>0.27</v>
      </c>
      <c r="AH88" s="2">
        <v>-4</v>
      </c>
      <c r="AJ88" s="24">
        <v>-41</v>
      </c>
      <c r="AK88" s="24" t="s">
        <v>195</v>
      </c>
      <c r="AP88" s="24">
        <v>89</v>
      </c>
      <c r="AQ88" s="2" t="s">
        <v>194</v>
      </c>
    </row>
    <row r="89" spans="1:43" ht="15" customHeight="1" x14ac:dyDescent="0.35">
      <c r="A89" s="43" t="s">
        <v>106</v>
      </c>
      <c r="B89" s="51" t="s">
        <v>30</v>
      </c>
      <c r="C89" s="41"/>
      <c r="D89" s="112"/>
      <c r="E89" s="83" t="s">
        <v>12</v>
      </c>
      <c r="F89" s="139"/>
      <c r="O89" s="22">
        <v>0.27</v>
      </c>
      <c r="P89" s="2">
        <v>-3</v>
      </c>
      <c r="R89" s="22">
        <v>0.27</v>
      </c>
      <c r="S89" s="2">
        <v>-4</v>
      </c>
      <c r="U89" s="22">
        <v>0.27</v>
      </c>
      <c r="V89" s="2">
        <v>0</v>
      </c>
      <c r="AG89" s="26">
        <v>0.26</v>
      </c>
      <c r="AH89" s="2">
        <v>-4</v>
      </c>
      <c r="AJ89" s="24">
        <v>-42</v>
      </c>
      <c r="AK89" s="24" t="s">
        <v>195</v>
      </c>
      <c r="AP89" s="24">
        <v>88</v>
      </c>
      <c r="AQ89" s="2" t="s">
        <v>194</v>
      </c>
    </row>
    <row r="90" spans="1:43" ht="21" customHeight="1" x14ac:dyDescent="0.35">
      <c r="A90" s="43">
        <v>3.21</v>
      </c>
      <c r="B90" s="10" t="s">
        <v>225</v>
      </c>
      <c r="C90" s="39"/>
      <c r="D90" s="112"/>
      <c r="E90" s="82" t="e">
        <f>VLOOKUP(C90,$K$14:$L$29,2,FALSE)</f>
        <v>#N/A</v>
      </c>
      <c r="F90" s="139"/>
      <c r="O90" s="22"/>
      <c r="P90" s="2">
        <v>-3</v>
      </c>
      <c r="R90" s="22"/>
      <c r="S90" s="2"/>
      <c r="U90" s="22"/>
      <c r="V90" s="2">
        <v>0</v>
      </c>
      <c r="AG90" s="26">
        <v>0.25</v>
      </c>
      <c r="AH90" s="2">
        <v>-4</v>
      </c>
      <c r="AJ90" s="24">
        <v>-43</v>
      </c>
      <c r="AK90" s="24" t="s">
        <v>195</v>
      </c>
      <c r="AP90" s="24">
        <v>87</v>
      </c>
      <c r="AQ90" s="2" t="s">
        <v>194</v>
      </c>
    </row>
    <row r="91" spans="1:43" ht="15" customHeight="1" thickBot="1" x14ac:dyDescent="0.4">
      <c r="A91" s="43" t="s">
        <v>107</v>
      </c>
      <c r="B91" s="51" t="s">
        <v>19</v>
      </c>
      <c r="C91" s="41"/>
      <c r="D91" s="112"/>
      <c r="E91" s="83" t="s">
        <v>12</v>
      </c>
      <c r="F91" s="140"/>
      <c r="O91" s="22">
        <v>0.26</v>
      </c>
      <c r="P91" s="2">
        <v>-3</v>
      </c>
      <c r="R91" s="22">
        <v>0.26</v>
      </c>
      <c r="S91" s="2">
        <v>-4</v>
      </c>
      <c r="U91" s="22">
        <v>0.26</v>
      </c>
      <c r="V91" s="2">
        <v>0</v>
      </c>
      <c r="AG91" s="26">
        <v>0.24</v>
      </c>
      <c r="AH91" s="2">
        <v>-4</v>
      </c>
      <c r="AJ91" s="24">
        <v>-44</v>
      </c>
      <c r="AK91" s="24" t="s">
        <v>195</v>
      </c>
      <c r="AP91" s="24">
        <v>86</v>
      </c>
      <c r="AQ91" s="2" t="s">
        <v>194</v>
      </c>
    </row>
    <row r="92" spans="1:43" ht="25.5" customHeight="1" thickBot="1" x14ac:dyDescent="0.4">
      <c r="A92" s="155" t="s">
        <v>108</v>
      </c>
      <c r="B92" s="156"/>
      <c r="C92" s="156"/>
      <c r="D92" s="157"/>
      <c r="E92" s="87" t="e">
        <f>SUM(E52,E54,E56,E58,E60,E62,E64,E66,E68,E70,E72,E74,E76,E78,E80,E82,E84,E86,E88,E90)</f>
        <v>#N/A</v>
      </c>
      <c r="F92" s="89" t="e">
        <f>VLOOKUP(E92,AA14:AB55,2,FALSE)</f>
        <v>#N/A</v>
      </c>
      <c r="O92" s="22">
        <v>0.25</v>
      </c>
      <c r="P92" s="2">
        <v>-3</v>
      </c>
      <c r="R92" s="22">
        <v>0.25</v>
      </c>
      <c r="S92" s="2">
        <v>-4</v>
      </c>
      <c r="U92" s="22">
        <v>0.25</v>
      </c>
      <c r="V92" s="2">
        <v>0</v>
      </c>
      <c r="AG92" s="26">
        <v>0.23</v>
      </c>
      <c r="AH92" s="2">
        <v>-4</v>
      </c>
      <c r="AJ92" s="24">
        <v>-45</v>
      </c>
      <c r="AK92" s="24" t="s">
        <v>195</v>
      </c>
      <c r="AP92" s="24">
        <v>85</v>
      </c>
      <c r="AQ92" s="2" t="s">
        <v>194</v>
      </c>
    </row>
    <row r="93" spans="1:43" ht="15" customHeight="1" thickBot="1" x14ac:dyDescent="0.4">
      <c r="A93" s="148" t="s">
        <v>109</v>
      </c>
      <c r="B93" s="149"/>
      <c r="C93" s="149"/>
      <c r="D93" s="149"/>
      <c r="E93" s="149"/>
      <c r="F93" s="150"/>
      <c r="O93" s="22">
        <v>0.24</v>
      </c>
      <c r="P93" s="2">
        <v>-3</v>
      </c>
      <c r="R93" s="22">
        <v>0.24</v>
      </c>
      <c r="S93" s="2">
        <v>-4</v>
      </c>
      <c r="U93" s="22">
        <v>0.24</v>
      </c>
      <c r="V93" s="2">
        <v>0</v>
      </c>
      <c r="AG93" s="26">
        <v>0.22</v>
      </c>
      <c r="AH93" s="2">
        <v>-4</v>
      </c>
      <c r="AJ93" s="24">
        <v>-46</v>
      </c>
      <c r="AK93" s="24" t="s">
        <v>195</v>
      </c>
      <c r="AP93" s="24">
        <v>84</v>
      </c>
      <c r="AQ93" s="2" t="s">
        <v>194</v>
      </c>
    </row>
    <row r="94" spans="1:43" ht="182.25" customHeight="1" thickBot="1" x14ac:dyDescent="0.4">
      <c r="A94" s="164"/>
      <c r="B94" s="165"/>
      <c r="C94" s="165"/>
      <c r="D94" s="165"/>
      <c r="E94" s="165"/>
      <c r="F94" s="166"/>
      <c r="O94" s="22">
        <v>0.23</v>
      </c>
      <c r="P94" s="2">
        <v>-3</v>
      </c>
      <c r="R94" s="22">
        <v>0.23</v>
      </c>
      <c r="S94" s="2">
        <v>-4</v>
      </c>
      <c r="U94" s="22">
        <v>0.23</v>
      </c>
      <c r="V94" s="2">
        <v>0</v>
      </c>
      <c r="AG94" s="26">
        <v>0.21</v>
      </c>
      <c r="AH94" s="2">
        <v>-4</v>
      </c>
      <c r="AP94" s="24">
        <v>83</v>
      </c>
      <c r="AQ94" s="2" t="s">
        <v>194</v>
      </c>
    </row>
    <row r="95" spans="1:43" ht="19" thickBot="1" x14ac:dyDescent="0.4">
      <c r="A95" s="85">
        <v>4</v>
      </c>
      <c r="B95" s="136" t="s">
        <v>131</v>
      </c>
      <c r="C95" s="137"/>
      <c r="D95" s="119" t="s">
        <v>16</v>
      </c>
      <c r="E95" s="90" t="s">
        <v>10</v>
      </c>
      <c r="F95" s="86" t="s">
        <v>110</v>
      </c>
      <c r="O95" s="22">
        <v>0.22</v>
      </c>
      <c r="P95" s="2">
        <v>-3</v>
      </c>
      <c r="R95" s="22">
        <v>0.22</v>
      </c>
      <c r="S95" s="2">
        <v>-4</v>
      </c>
      <c r="U95" s="22">
        <v>0.22</v>
      </c>
      <c r="V95" s="2">
        <v>0</v>
      </c>
      <c r="AG95" s="26">
        <v>0.2</v>
      </c>
      <c r="AH95" s="2">
        <v>-4</v>
      </c>
      <c r="AP95" s="24">
        <v>82</v>
      </c>
      <c r="AQ95" s="2" t="s">
        <v>194</v>
      </c>
    </row>
    <row r="96" spans="1:43" ht="59.25" customHeight="1" x14ac:dyDescent="0.35">
      <c r="A96" s="74">
        <v>4.0999999999999996</v>
      </c>
      <c r="B96" s="75" t="s">
        <v>238</v>
      </c>
      <c r="C96" s="76"/>
      <c r="D96" s="75"/>
      <c r="E96" s="84" t="e">
        <f>VLOOKUP(C96,$K$14:$L$29,2,FALSE)</f>
        <v>#N/A</v>
      </c>
      <c r="F96" s="138" t="e">
        <f>IF($E$114&lt;=0,0,$E$114/$AE$14)</f>
        <v>#N/A</v>
      </c>
      <c r="O96" s="22">
        <v>0.21</v>
      </c>
      <c r="P96" s="2">
        <v>-3</v>
      </c>
      <c r="R96" s="22">
        <v>0.21</v>
      </c>
      <c r="S96" s="2">
        <v>-4</v>
      </c>
      <c r="U96" s="22">
        <v>0.21</v>
      </c>
      <c r="V96" s="2">
        <v>0</v>
      </c>
      <c r="AG96" s="26">
        <v>0.19</v>
      </c>
      <c r="AH96" s="2">
        <v>-5</v>
      </c>
      <c r="AP96" s="24">
        <v>81</v>
      </c>
      <c r="AQ96" s="2" t="s">
        <v>194</v>
      </c>
    </row>
    <row r="97" spans="1:43" ht="76.900000000000006" customHeight="1" x14ac:dyDescent="0.35">
      <c r="A97" s="11">
        <v>4.2</v>
      </c>
      <c r="B97" s="10" t="s">
        <v>226</v>
      </c>
      <c r="C97" s="39"/>
      <c r="D97" s="10"/>
      <c r="E97" s="82" t="e">
        <f t="shared" ref="E97:E113" si="3">VLOOKUP(C97,$K$14:$L$29,2,FALSE)</f>
        <v>#N/A</v>
      </c>
      <c r="F97" s="139"/>
      <c r="O97" s="22">
        <v>0.2</v>
      </c>
      <c r="P97" s="2">
        <v>-3</v>
      </c>
      <c r="R97" s="22">
        <v>0.2</v>
      </c>
      <c r="S97" s="2">
        <v>-4</v>
      </c>
      <c r="U97" s="22">
        <v>0.2</v>
      </c>
      <c r="V97" s="2">
        <v>0</v>
      </c>
      <c r="AG97" s="26">
        <v>0.18</v>
      </c>
      <c r="AH97" s="2">
        <v>-5</v>
      </c>
      <c r="AP97" s="24">
        <v>80</v>
      </c>
      <c r="AQ97" s="2" t="s">
        <v>194</v>
      </c>
    </row>
    <row r="98" spans="1:43" ht="66.75" customHeight="1" x14ac:dyDescent="0.35">
      <c r="A98" s="11">
        <v>4.3</v>
      </c>
      <c r="B98" s="10" t="s">
        <v>239</v>
      </c>
      <c r="C98" s="39"/>
      <c r="D98" s="10"/>
      <c r="E98" s="82" t="e">
        <f t="shared" si="3"/>
        <v>#N/A</v>
      </c>
      <c r="F98" s="139"/>
      <c r="O98" s="22">
        <v>0.19</v>
      </c>
      <c r="P98" s="2">
        <v>-4</v>
      </c>
      <c r="R98" s="22">
        <v>0.19</v>
      </c>
      <c r="S98" s="2">
        <v>-5</v>
      </c>
      <c r="U98" s="22">
        <v>0.19</v>
      </c>
      <c r="V98" s="2">
        <v>0</v>
      </c>
      <c r="AG98" s="26">
        <v>0.17</v>
      </c>
      <c r="AH98" s="2">
        <v>-5</v>
      </c>
      <c r="AP98" s="24">
        <v>79</v>
      </c>
      <c r="AQ98" s="2" t="s">
        <v>195</v>
      </c>
    </row>
    <row r="99" spans="1:43" ht="70.5" customHeight="1" x14ac:dyDescent="0.35">
      <c r="A99" s="11">
        <v>4.4000000000000004</v>
      </c>
      <c r="B99" s="51" t="s">
        <v>118</v>
      </c>
      <c r="C99" s="39"/>
      <c r="D99" s="10"/>
      <c r="E99" s="82" t="e">
        <f t="shared" si="3"/>
        <v>#N/A</v>
      </c>
      <c r="F99" s="139"/>
      <c r="O99" s="22">
        <v>0.18</v>
      </c>
      <c r="P99" s="2">
        <v>-4</v>
      </c>
      <c r="R99" s="22">
        <v>0.18</v>
      </c>
      <c r="S99" s="2">
        <v>-5</v>
      </c>
      <c r="U99" s="22">
        <v>0.18</v>
      </c>
      <c r="V99" s="2">
        <v>0</v>
      </c>
      <c r="AG99" s="26">
        <v>0.16</v>
      </c>
      <c r="AH99" s="2">
        <v>-5</v>
      </c>
      <c r="AP99" s="24">
        <v>78</v>
      </c>
      <c r="AQ99" s="2" t="s">
        <v>195</v>
      </c>
    </row>
    <row r="100" spans="1:43" ht="59.25" customHeight="1" x14ac:dyDescent="0.35">
      <c r="A100" s="11">
        <v>4.5</v>
      </c>
      <c r="B100" s="10" t="s">
        <v>119</v>
      </c>
      <c r="C100" s="39"/>
      <c r="D100" s="10"/>
      <c r="E100" s="82" t="e">
        <f t="shared" si="3"/>
        <v>#N/A</v>
      </c>
      <c r="F100" s="139"/>
      <c r="O100" s="22">
        <v>0.17</v>
      </c>
      <c r="P100" s="2">
        <v>-4</v>
      </c>
      <c r="R100" s="22">
        <v>0.17</v>
      </c>
      <c r="S100" s="2">
        <v>-5</v>
      </c>
      <c r="U100" s="22">
        <v>0.17</v>
      </c>
      <c r="V100" s="2">
        <v>0</v>
      </c>
      <c r="AG100" s="26">
        <v>0.15</v>
      </c>
      <c r="AH100" s="2">
        <v>-5</v>
      </c>
      <c r="AP100" s="24">
        <v>77</v>
      </c>
      <c r="AQ100" s="2" t="s">
        <v>195</v>
      </c>
    </row>
    <row r="101" spans="1:43" ht="72" customHeight="1" x14ac:dyDescent="0.35">
      <c r="A101" s="11">
        <v>4.5999999999999996</v>
      </c>
      <c r="B101" s="51" t="s">
        <v>116</v>
      </c>
      <c r="C101" s="39"/>
      <c r="D101" s="10"/>
      <c r="E101" s="82" t="e">
        <f t="shared" si="3"/>
        <v>#N/A</v>
      </c>
      <c r="F101" s="139"/>
      <c r="O101" s="22">
        <v>0.16</v>
      </c>
      <c r="P101" s="2">
        <v>-4</v>
      </c>
      <c r="R101" s="22">
        <v>0.16</v>
      </c>
      <c r="S101" s="2">
        <v>-5</v>
      </c>
      <c r="U101" s="22">
        <v>0.16</v>
      </c>
      <c r="V101" s="2">
        <v>0</v>
      </c>
      <c r="AG101" s="26">
        <v>0.14000000000000001</v>
      </c>
      <c r="AH101" s="2">
        <v>-5</v>
      </c>
      <c r="AP101" s="24">
        <v>76</v>
      </c>
      <c r="AQ101" s="2" t="s">
        <v>195</v>
      </c>
    </row>
    <row r="102" spans="1:43" ht="74.25" customHeight="1" x14ac:dyDescent="0.35">
      <c r="A102" s="11">
        <v>4.7</v>
      </c>
      <c r="B102" s="10" t="s">
        <v>117</v>
      </c>
      <c r="C102" s="39"/>
      <c r="D102" s="10"/>
      <c r="E102" s="82" t="e">
        <f t="shared" si="3"/>
        <v>#N/A</v>
      </c>
      <c r="F102" s="139"/>
      <c r="O102" s="22">
        <v>0.15</v>
      </c>
      <c r="P102" s="2">
        <v>-4</v>
      </c>
      <c r="R102" s="22">
        <v>0.15</v>
      </c>
      <c r="S102" s="2">
        <v>-5</v>
      </c>
      <c r="U102" s="22">
        <v>0.15</v>
      </c>
      <c r="V102" s="2">
        <v>0</v>
      </c>
      <c r="AG102" s="26">
        <v>0.13</v>
      </c>
      <c r="AH102" s="2">
        <v>-5</v>
      </c>
      <c r="AP102" s="24">
        <v>75</v>
      </c>
      <c r="AQ102" s="2" t="s">
        <v>195</v>
      </c>
    </row>
    <row r="103" spans="1:43" ht="75" customHeight="1" x14ac:dyDescent="0.35">
      <c r="A103" s="52">
        <v>4.8</v>
      </c>
      <c r="B103" s="9" t="s">
        <v>120</v>
      </c>
      <c r="C103" s="39"/>
      <c r="D103" s="10"/>
      <c r="E103" s="82" t="e">
        <f t="shared" si="3"/>
        <v>#N/A</v>
      </c>
      <c r="F103" s="139"/>
      <c r="O103" s="22">
        <v>0.14000000000000001</v>
      </c>
      <c r="P103" s="2">
        <v>-4</v>
      </c>
      <c r="R103" s="22">
        <v>0.14000000000000001</v>
      </c>
      <c r="S103" s="2">
        <v>-5</v>
      </c>
      <c r="U103" s="22">
        <v>0.14000000000000001</v>
      </c>
      <c r="V103" s="2">
        <v>0</v>
      </c>
      <c r="AG103" s="26">
        <v>0.12</v>
      </c>
      <c r="AH103" s="2">
        <v>-5</v>
      </c>
      <c r="AP103" s="24">
        <v>74</v>
      </c>
      <c r="AQ103" s="2" t="s">
        <v>195</v>
      </c>
    </row>
    <row r="104" spans="1:43" ht="57.75" customHeight="1" x14ac:dyDescent="0.35">
      <c r="A104" s="11">
        <v>4.9000000000000004</v>
      </c>
      <c r="B104" s="10" t="s">
        <v>121</v>
      </c>
      <c r="C104" s="39"/>
      <c r="D104" s="10"/>
      <c r="E104" s="82" t="e">
        <f t="shared" si="3"/>
        <v>#N/A</v>
      </c>
      <c r="F104" s="139"/>
      <c r="O104" s="22">
        <v>0.13</v>
      </c>
      <c r="P104" s="2">
        <v>-4</v>
      </c>
      <c r="R104" s="22">
        <v>0.13</v>
      </c>
      <c r="S104" s="2">
        <v>-5</v>
      </c>
      <c r="U104" s="22">
        <v>0.13</v>
      </c>
      <c r="V104" s="2">
        <v>0</v>
      </c>
      <c r="AG104" s="26">
        <v>0.11</v>
      </c>
      <c r="AH104" s="2">
        <v>-5</v>
      </c>
      <c r="AP104" s="24">
        <v>73</v>
      </c>
      <c r="AQ104" s="2" t="s">
        <v>195</v>
      </c>
    </row>
    <row r="105" spans="1:43" ht="63.75" customHeight="1" x14ac:dyDescent="0.35">
      <c r="A105" s="43">
        <v>4.0999999999999996</v>
      </c>
      <c r="B105" s="51" t="s">
        <v>122</v>
      </c>
      <c r="C105" s="39"/>
      <c r="D105" s="10"/>
      <c r="E105" s="82" t="e">
        <f>VLOOKUP(C105,K34:L35,2,FALSE)</f>
        <v>#N/A</v>
      </c>
      <c r="F105" s="139"/>
      <c r="O105" s="22">
        <v>0.12</v>
      </c>
      <c r="P105" s="2">
        <v>-4</v>
      </c>
      <c r="R105" s="22">
        <v>0.12</v>
      </c>
      <c r="S105" s="2">
        <v>-5</v>
      </c>
      <c r="U105" s="22">
        <v>0.12</v>
      </c>
      <c r="V105" s="2">
        <v>0</v>
      </c>
      <c r="AG105" s="26">
        <v>0.1</v>
      </c>
      <c r="AH105" s="2">
        <v>-5</v>
      </c>
      <c r="AP105" s="24">
        <v>72</v>
      </c>
      <c r="AQ105" s="2" t="s">
        <v>195</v>
      </c>
    </row>
    <row r="106" spans="1:43" ht="57.75" customHeight="1" x14ac:dyDescent="0.35">
      <c r="A106" s="43">
        <v>4.1100000000000003</v>
      </c>
      <c r="B106" s="51" t="s">
        <v>123</v>
      </c>
      <c r="C106" s="39"/>
      <c r="D106" s="10"/>
      <c r="E106" s="82" t="e">
        <f t="shared" si="3"/>
        <v>#N/A</v>
      </c>
      <c r="F106" s="139"/>
      <c r="O106" s="22">
        <v>0.11</v>
      </c>
      <c r="P106" s="2">
        <v>-4</v>
      </c>
      <c r="R106" s="22">
        <v>0.11</v>
      </c>
      <c r="S106" s="2">
        <v>-5</v>
      </c>
      <c r="U106" s="22">
        <v>0.11</v>
      </c>
      <c r="V106" s="2">
        <v>0</v>
      </c>
      <c r="AG106" s="26">
        <v>0.09</v>
      </c>
      <c r="AH106" s="2">
        <v>-6</v>
      </c>
      <c r="AP106" s="24">
        <v>71</v>
      </c>
      <c r="AQ106" s="2" t="s">
        <v>195</v>
      </c>
    </row>
    <row r="107" spans="1:43" ht="60" customHeight="1" x14ac:dyDescent="0.35">
      <c r="A107" s="43">
        <v>4.12</v>
      </c>
      <c r="B107" s="10" t="s">
        <v>240</v>
      </c>
      <c r="C107" s="39"/>
      <c r="D107" s="10"/>
      <c r="E107" s="82" t="e">
        <f t="shared" si="3"/>
        <v>#N/A</v>
      </c>
      <c r="F107" s="139"/>
      <c r="O107" s="22">
        <v>0.1</v>
      </c>
      <c r="P107" s="2">
        <v>-4</v>
      </c>
      <c r="R107" s="22">
        <v>0.1</v>
      </c>
      <c r="S107" s="2">
        <v>-5</v>
      </c>
      <c r="U107" s="22">
        <v>0.1</v>
      </c>
      <c r="V107" s="2">
        <v>0</v>
      </c>
      <c r="AG107" s="26">
        <v>0.08</v>
      </c>
      <c r="AH107" s="2">
        <v>-6</v>
      </c>
      <c r="AP107" s="24">
        <v>70</v>
      </c>
      <c r="AQ107" s="2" t="s">
        <v>195</v>
      </c>
    </row>
    <row r="108" spans="1:43" ht="72" customHeight="1" x14ac:dyDescent="0.35">
      <c r="A108" s="43">
        <v>4.13</v>
      </c>
      <c r="B108" s="10" t="s">
        <v>241</v>
      </c>
      <c r="C108" s="39"/>
      <c r="D108" s="10"/>
      <c r="E108" s="82" t="e">
        <f t="shared" si="3"/>
        <v>#N/A</v>
      </c>
      <c r="F108" s="139"/>
      <c r="O108" s="22">
        <v>0.09</v>
      </c>
      <c r="P108" s="2">
        <v>-5</v>
      </c>
      <c r="R108" s="22">
        <v>0.09</v>
      </c>
      <c r="S108" s="2">
        <v>-6</v>
      </c>
      <c r="U108" s="22">
        <v>0.09</v>
      </c>
      <c r="V108" s="2">
        <v>0</v>
      </c>
      <c r="AG108" s="26">
        <v>7.0000000000000007E-2</v>
      </c>
      <c r="AH108" s="2">
        <v>-6</v>
      </c>
      <c r="AP108" s="24">
        <v>69</v>
      </c>
      <c r="AQ108" s="2" t="s">
        <v>195</v>
      </c>
    </row>
    <row r="109" spans="1:43" ht="52.5" customHeight="1" x14ac:dyDescent="0.35">
      <c r="A109" s="43">
        <v>4.1399999999999997</v>
      </c>
      <c r="B109" s="51" t="s">
        <v>124</v>
      </c>
      <c r="C109" s="39"/>
      <c r="D109" s="10"/>
      <c r="E109" s="82" t="e">
        <f t="shared" si="3"/>
        <v>#N/A</v>
      </c>
      <c r="F109" s="139"/>
      <c r="O109" s="22">
        <v>0.08</v>
      </c>
      <c r="P109" s="2">
        <v>-5</v>
      </c>
      <c r="R109" s="22">
        <v>0.08</v>
      </c>
      <c r="S109" s="2">
        <v>-6</v>
      </c>
      <c r="U109" s="22">
        <v>0.08</v>
      </c>
      <c r="V109" s="2">
        <v>0</v>
      </c>
      <c r="AG109" s="26">
        <v>0.06</v>
      </c>
      <c r="AH109" s="2">
        <v>-6</v>
      </c>
      <c r="AP109" s="24">
        <v>68</v>
      </c>
      <c r="AQ109" s="2" t="s">
        <v>195</v>
      </c>
    </row>
    <row r="110" spans="1:43" ht="63.75" customHeight="1" x14ac:dyDescent="0.35">
      <c r="A110" s="43">
        <v>4.1500000000000004</v>
      </c>
      <c r="B110" s="10" t="s">
        <v>125</v>
      </c>
      <c r="C110" s="39"/>
      <c r="D110" s="10"/>
      <c r="E110" s="82" t="e">
        <f t="shared" si="3"/>
        <v>#N/A</v>
      </c>
      <c r="F110" s="139"/>
      <c r="O110" s="22">
        <v>7.0000000000000007E-2</v>
      </c>
      <c r="P110" s="2">
        <v>-5</v>
      </c>
      <c r="R110" s="22">
        <v>7.0000000000000007E-2</v>
      </c>
      <c r="S110" s="2">
        <v>-6</v>
      </c>
      <c r="U110" s="22">
        <v>7.0000000000000007E-2</v>
      </c>
      <c r="V110" s="2">
        <v>0</v>
      </c>
      <c r="AG110" s="26">
        <v>0.05</v>
      </c>
      <c r="AH110" s="2">
        <v>-6</v>
      </c>
      <c r="AP110" s="24">
        <v>67</v>
      </c>
      <c r="AQ110" s="2" t="s">
        <v>195</v>
      </c>
    </row>
    <row r="111" spans="1:43" ht="57.75" customHeight="1" x14ac:dyDescent="0.35">
      <c r="A111" s="43">
        <v>4.16</v>
      </c>
      <c r="B111" s="51" t="s">
        <v>126</v>
      </c>
      <c r="C111" s="39"/>
      <c r="D111" s="10"/>
      <c r="E111" s="82" t="e">
        <f t="shared" si="3"/>
        <v>#N/A</v>
      </c>
      <c r="F111" s="139"/>
      <c r="O111" s="22">
        <v>0.06</v>
      </c>
      <c r="P111" s="2">
        <v>-5</v>
      </c>
      <c r="R111" s="22">
        <v>0.06</v>
      </c>
      <c r="S111" s="2">
        <v>-6</v>
      </c>
      <c r="U111" s="22">
        <v>0.06</v>
      </c>
      <c r="V111" s="2">
        <v>0</v>
      </c>
      <c r="AG111" s="26">
        <v>0.04</v>
      </c>
      <c r="AH111" s="2">
        <v>-6</v>
      </c>
      <c r="AP111" s="24">
        <v>66</v>
      </c>
      <c r="AQ111" s="2" t="s">
        <v>195</v>
      </c>
    </row>
    <row r="112" spans="1:43" ht="55.5" customHeight="1" x14ac:dyDescent="0.35">
      <c r="A112" s="43">
        <v>4.17</v>
      </c>
      <c r="B112" s="51" t="s">
        <v>127</v>
      </c>
      <c r="C112" s="44"/>
      <c r="D112" s="10"/>
      <c r="E112" s="82" t="e">
        <f t="shared" si="3"/>
        <v>#N/A</v>
      </c>
      <c r="F112" s="139"/>
      <c r="O112" s="22">
        <v>0.05</v>
      </c>
      <c r="P112" s="2">
        <v>-5</v>
      </c>
      <c r="R112" s="22">
        <v>0.05</v>
      </c>
      <c r="S112" s="2">
        <v>-6</v>
      </c>
      <c r="U112" s="22">
        <v>0.05</v>
      </c>
      <c r="V112" s="2">
        <v>0</v>
      </c>
      <c r="AG112" s="26">
        <v>0.03</v>
      </c>
      <c r="AH112" s="2">
        <v>-6</v>
      </c>
      <c r="AP112" s="24">
        <v>65</v>
      </c>
      <c r="AQ112" s="2" t="s">
        <v>195</v>
      </c>
    </row>
    <row r="113" spans="1:43" ht="69" customHeight="1" thickBot="1" x14ac:dyDescent="0.4">
      <c r="A113" s="43">
        <v>4.18</v>
      </c>
      <c r="B113" s="10" t="s">
        <v>128</v>
      </c>
      <c r="C113" s="39"/>
      <c r="D113" s="10"/>
      <c r="E113" s="82" t="e">
        <f t="shared" si="3"/>
        <v>#N/A</v>
      </c>
      <c r="F113" s="140"/>
      <c r="O113" s="22">
        <v>0.04</v>
      </c>
      <c r="P113" s="2">
        <v>-5</v>
      </c>
      <c r="R113" s="22">
        <v>0.04</v>
      </c>
      <c r="S113" s="2">
        <v>-6</v>
      </c>
      <c r="U113" s="22">
        <v>0.04</v>
      </c>
      <c r="V113" s="2">
        <v>0</v>
      </c>
      <c r="AG113" s="26">
        <v>0.02</v>
      </c>
      <c r="AH113" s="2">
        <v>-6</v>
      </c>
      <c r="AP113" s="24">
        <v>64</v>
      </c>
      <c r="AQ113" s="2" t="s">
        <v>195</v>
      </c>
    </row>
    <row r="114" spans="1:43" s="20" customFormat="1" ht="23.25" customHeight="1" thickBot="1" x14ac:dyDescent="0.4">
      <c r="A114" s="161" t="s">
        <v>129</v>
      </c>
      <c r="B114" s="162"/>
      <c r="C114" s="162"/>
      <c r="D114" s="163"/>
      <c r="E114" s="91" t="e">
        <f>SUM(E96:E113)</f>
        <v>#N/A</v>
      </c>
      <c r="F114" s="89" t="e">
        <f>VLOOKUP(E114,AD15:AE53,2,FALSE)</f>
        <v>#N/A</v>
      </c>
      <c r="O114" s="92">
        <v>0.03</v>
      </c>
      <c r="P114" s="93">
        <v>-5</v>
      </c>
      <c r="R114" s="92">
        <v>0.03</v>
      </c>
      <c r="S114" s="93">
        <v>-6</v>
      </c>
      <c r="U114" s="92">
        <v>0.03</v>
      </c>
      <c r="V114" s="93">
        <v>0</v>
      </c>
      <c r="AG114" s="92">
        <v>0.01</v>
      </c>
      <c r="AH114" s="93">
        <v>-6</v>
      </c>
      <c r="AP114" s="93">
        <v>63</v>
      </c>
      <c r="AQ114" s="93" t="s">
        <v>195</v>
      </c>
    </row>
    <row r="115" spans="1:43" ht="15" customHeight="1" thickBot="1" x14ac:dyDescent="0.4">
      <c r="A115" s="148" t="s">
        <v>130</v>
      </c>
      <c r="B115" s="149"/>
      <c r="C115" s="149"/>
      <c r="D115" s="149"/>
      <c r="E115" s="149"/>
      <c r="F115" s="150"/>
      <c r="O115" s="22">
        <v>0.02</v>
      </c>
      <c r="P115" s="2">
        <v>-5</v>
      </c>
      <c r="R115" s="22">
        <v>0.02</v>
      </c>
      <c r="S115" s="2">
        <v>-6</v>
      </c>
      <c r="U115" s="22">
        <v>0.02</v>
      </c>
      <c r="V115" s="2">
        <v>1</v>
      </c>
      <c r="AG115" s="26">
        <v>0</v>
      </c>
      <c r="AH115" s="2">
        <v>-6</v>
      </c>
      <c r="AP115" s="24">
        <v>62</v>
      </c>
      <c r="AQ115" s="2" t="s">
        <v>195</v>
      </c>
    </row>
    <row r="116" spans="1:43" ht="147" customHeight="1" thickBot="1" x14ac:dyDescent="0.4">
      <c r="A116" s="164"/>
      <c r="B116" s="165"/>
      <c r="C116" s="165"/>
      <c r="D116" s="165"/>
      <c r="E116" s="165"/>
      <c r="F116" s="166"/>
      <c r="O116" s="22">
        <v>0.01</v>
      </c>
      <c r="P116" s="2">
        <v>-5</v>
      </c>
      <c r="R116" s="22">
        <v>0.01</v>
      </c>
      <c r="S116" s="2">
        <v>-6</v>
      </c>
      <c r="U116" s="22">
        <v>0.01</v>
      </c>
      <c r="V116" s="2">
        <v>1</v>
      </c>
      <c r="AG116" s="25"/>
      <c r="AP116" s="24">
        <v>61</v>
      </c>
      <c r="AQ116" s="2" t="s">
        <v>195</v>
      </c>
    </row>
    <row r="117" spans="1:43" ht="18.75" customHeight="1" thickBot="1" x14ac:dyDescent="0.4">
      <c r="A117" s="85">
        <v>5</v>
      </c>
      <c r="B117" s="136" t="s">
        <v>132</v>
      </c>
      <c r="C117" s="137"/>
      <c r="D117" s="120" t="s">
        <v>16</v>
      </c>
      <c r="E117" s="90" t="s">
        <v>10</v>
      </c>
      <c r="F117" s="86" t="s">
        <v>110</v>
      </c>
      <c r="O117" s="22">
        <v>0</v>
      </c>
      <c r="P117" s="2">
        <v>-5</v>
      </c>
      <c r="R117" s="22">
        <v>0</v>
      </c>
      <c r="S117" s="2">
        <v>-6</v>
      </c>
      <c r="U117" s="22">
        <v>0</v>
      </c>
      <c r="V117" s="2">
        <v>2</v>
      </c>
      <c r="AG117" s="25"/>
      <c r="AP117" s="24">
        <v>60</v>
      </c>
      <c r="AQ117" s="2" t="s">
        <v>195</v>
      </c>
    </row>
    <row r="118" spans="1:43" ht="48.75" customHeight="1" x14ac:dyDescent="0.35">
      <c r="A118" s="74">
        <v>5.0999999999999996</v>
      </c>
      <c r="B118" s="75" t="s">
        <v>133</v>
      </c>
      <c r="C118" s="76"/>
      <c r="D118" s="75"/>
      <c r="E118" s="95" t="s">
        <v>12</v>
      </c>
      <c r="F118" s="138" t="e">
        <f>IF($E$146&lt;=0,0,$E$146/$AK$14)</f>
        <v>#N/A</v>
      </c>
      <c r="AG118" s="25"/>
      <c r="AP118" s="24">
        <v>59</v>
      </c>
      <c r="AQ118" s="2" t="s">
        <v>195</v>
      </c>
    </row>
    <row r="119" spans="1:43" ht="42.75" customHeight="1" x14ac:dyDescent="0.35">
      <c r="A119" s="11">
        <v>5.2</v>
      </c>
      <c r="B119" s="51" t="s">
        <v>134</v>
      </c>
      <c r="C119" s="39"/>
      <c r="D119" s="10"/>
      <c r="E119" s="83" t="s">
        <v>12</v>
      </c>
      <c r="F119" s="139"/>
      <c r="AG119" s="25"/>
      <c r="AP119" s="24">
        <v>58</v>
      </c>
      <c r="AQ119" s="2" t="s">
        <v>195</v>
      </c>
    </row>
    <row r="120" spans="1:43" ht="56.25" customHeight="1" x14ac:dyDescent="0.35">
      <c r="A120" s="11">
        <v>5.3</v>
      </c>
      <c r="B120" s="10" t="s">
        <v>135</v>
      </c>
      <c r="C120" s="39"/>
      <c r="D120" s="10"/>
      <c r="E120" s="82" t="e">
        <f>VLOOKUP(C120,$K$14:$L$29,2,FALSE)</f>
        <v>#N/A</v>
      </c>
      <c r="F120" s="139"/>
      <c r="AG120" s="25"/>
      <c r="AP120" s="24">
        <v>57</v>
      </c>
      <c r="AQ120" s="2" t="s">
        <v>195</v>
      </c>
    </row>
    <row r="121" spans="1:43" ht="58.5" customHeight="1" x14ac:dyDescent="0.35">
      <c r="A121" s="11">
        <v>5.4</v>
      </c>
      <c r="B121" s="51" t="s">
        <v>136</v>
      </c>
      <c r="C121" s="39"/>
      <c r="D121" s="10"/>
      <c r="E121" s="82" t="e">
        <f t="shared" ref="E121:E125" si="4">VLOOKUP(C121,$K$14:$L$29,2,FALSE)</f>
        <v>#N/A</v>
      </c>
      <c r="F121" s="139"/>
      <c r="AG121" s="25"/>
      <c r="AP121" s="24">
        <v>56</v>
      </c>
      <c r="AQ121" s="2" t="s">
        <v>195</v>
      </c>
    </row>
    <row r="122" spans="1:43" ht="67.5" customHeight="1" x14ac:dyDescent="0.35">
      <c r="A122" s="11">
        <v>5.5</v>
      </c>
      <c r="B122" s="53" t="s">
        <v>137</v>
      </c>
      <c r="C122" s="39"/>
      <c r="D122" s="10"/>
      <c r="E122" s="82" t="e">
        <f t="shared" si="4"/>
        <v>#N/A</v>
      </c>
      <c r="F122" s="139"/>
      <c r="AG122" s="25"/>
      <c r="AP122" s="24">
        <v>55</v>
      </c>
      <c r="AQ122" s="2" t="s">
        <v>195</v>
      </c>
    </row>
    <row r="123" spans="1:43" ht="68.25" customHeight="1" x14ac:dyDescent="0.35">
      <c r="A123" s="11">
        <v>5.6</v>
      </c>
      <c r="B123" s="51" t="s">
        <v>138</v>
      </c>
      <c r="C123" s="39"/>
      <c r="D123" s="10"/>
      <c r="E123" s="82" t="e">
        <f t="shared" si="4"/>
        <v>#N/A</v>
      </c>
      <c r="F123" s="139"/>
      <c r="AG123" s="25"/>
      <c r="AP123" s="24">
        <v>54</v>
      </c>
      <c r="AQ123" s="2" t="s">
        <v>195</v>
      </c>
    </row>
    <row r="124" spans="1:43" ht="75.75" customHeight="1" x14ac:dyDescent="0.35">
      <c r="A124" s="11">
        <v>5.7</v>
      </c>
      <c r="B124" s="10" t="s">
        <v>227</v>
      </c>
      <c r="C124" s="39"/>
      <c r="D124" s="10"/>
      <c r="E124" s="82" t="e">
        <f t="shared" si="4"/>
        <v>#N/A</v>
      </c>
      <c r="F124" s="139"/>
      <c r="AG124" s="25"/>
      <c r="AP124" s="24">
        <v>53</v>
      </c>
      <c r="AQ124" s="2" t="s">
        <v>195</v>
      </c>
    </row>
    <row r="125" spans="1:43" ht="91.5" customHeight="1" x14ac:dyDescent="0.35">
      <c r="A125" s="11">
        <v>5.8</v>
      </c>
      <c r="B125" s="10" t="s">
        <v>234</v>
      </c>
      <c r="C125" s="39"/>
      <c r="D125" s="10"/>
      <c r="E125" s="82" t="e">
        <f t="shared" si="4"/>
        <v>#N/A</v>
      </c>
      <c r="F125" s="139"/>
      <c r="AG125" s="25"/>
      <c r="AP125" s="24">
        <v>52</v>
      </c>
      <c r="AQ125" s="2" t="s">
        <v>195</v>
      </c>
    </row>
    <row r="126" spans="1:43" ht="30" customHeight="1" x14ac:dyDescent="0.35">
      <c r="A126" s="11">
        <v>5.9</v>
      </c>
      <c r="B126" s="51" t="s">
        <v>139</v>
      </c>
      <c r="C126" s="39">
        <v>10</v>
      </c>
      <c r="D126" s="10"/>
      <c r="E126" s="83" t="s">
        <v>12</v>
      </c>
      <c r="F126" s="139"/>
      <c r="AG126" s="25"/>
      <c r="AP126" s="24">
        <v>51</v>
      </c>
      <c r="AQ126" s="2" t="s">
        <v>195</v>
      </c>
    </row>
    <row r="127" spans="1:43" ht="30" customHeight="1" x14ac:dyDescent="0.35">
      <c r="A127" s="43" t="s">
        <v>141</v>
      </c>
      <c r="B127" s="51" t="s">
        <v>140</v>
      </c>
      <c r="C127" s="44" t="e">
        <f>(ROUND((C126/D8)*100,0))/100</f>
        <v>#DIV/0!</v>
      </c>
      <c r="D127" s="10"/>
      <c r="E127" s="82" t="e">
        <f>VLOOKUP(C127,$O$15:$P$116,2,FALSE)</f>
        <v>#DIV/0!</v>
      </c>
      <c r="F127" s="139"/>
      <c r="AG127" s="25"/>
      <c r="AP127" s="24">
        <v>50</v>
      </c>
      <c r="AQ127" s="2" t="s">
        <v>195</v>
      </c>
    </row>
    <row r="128" spans="1:43" ht="30" customHeight="1" x14ac:dyDescent="0.35">
      <c r="A128" s="43">
        <v>5.0999999999999996</v>
      </c>
      <c r="B128" s="51" t="s">
        <v>145</v>
      </c>
      <c r="C128" s="54"/>
      <c r="D128" s="121"/>
      <c r="E128" s="83" t="s">
        <v>12</v>
      </c>
      <c r="F128" s="139"/>
      <c r="AG128" s="25"/>
      <c r="AP128" s="24">
        <v>49</v>
      </c>
      <c r="AQ128" s="2" t="s">
        <v>195</v>
      </c>
    </row>
    <row r="129" spans="1:43" ht="30" customHeight="1" x14ac:dyDescent="0.35">
      <c r="A129" s="43" t="s">
        <v>142</v>
      </c>
      <c r="B129" s="51" t="s">
        <v>146</v>
      </c>
      <c r="C129" s="44" t="e">
        <f>(ROUND((C128/D8)*100,0))/100</f>
        <v>#DIV/0!</v>
      </c>
      <c r="D129" s="10"/>
      <c r="E129" s="82" t="e">
        <f>VLOOKUP(C129,$O$15:$P$119,2,FALSE)</f>
        <v>#DIV/0!</v>
      </c>
      <c r="F129" s="139"/>
      <c r="AP129" s="24">
        <v>48</v>
      </c>
      <c r="AQ129" s="2" t="s">
        <v>195</v>
      </c>
    </row>
    <row r="130" spans="1:43" ht="30" customHeight="1" x14ac:dyDescent="0.35">
      <c r="A130" s="43">
        <v>5.1100000000000003</v>
      </c>
      <c r="B130" s="51" t="s">
        <v>143</v>
      </c>
      <c r="C130" s="39"/>
      <c r="D130" s="10"/>
      <c r="E130" s="83" t="s">
        <v>12</v>
      </c>
      <c r="F130" s="139"/>
      <c r="AP130" s="24">
        <v>47</v>
      </c>
      <c r="AQ130" s="2" t="s">
        <v>195</v>
      </c>
    </row>
    <row r="131" spans="1:43" ht="30" customHeight="1" x14ac:dyDescent="0.35">
      <c r="A131" s="43" t="s">
        <v>147</v>
      </c>
      <c r="B131" s="51" t="s">
        <v>144</v>
      </c>
      <c r="C131" s="44" t="e">
        <f>(ROUND((C130/D8)*100,0))/100</f>
        <v>#DIV/0!</v>
      </c>
      <c r="D131" s="10"/>
      <c r="E131" s="82" t="e">
        <f>VLOOKUP(C131,$O$15:$P$119,2,FALSE)</f>
        <v>#DIV/0!</v>
      </c>
      <c r="F131" s="139"/>
      <c r="AP131" s="24">
        <v>46</v>
      </c>
      <c r="AQ131" s="2" t="s">
        <v>195</v>
      </c>
    </row>
    <row r="132" spans="1:43" ht="30" customHeight="1" x14ac:dyDescent="0.35">
      <c r="A132" s="43">
        <v>5.12</v>
      </c>
      <c r="B132" s="51" t="s">
        <v>148</v>
      </c>
      <c r="C132" s="39"/>
      <c r="D132" s="10"/>
      <c r="E132" s="83" t="s">
        <v>12</v>
      </c>
      <c r="F132" s="139"/>
      <c r="AP132" s="24">
        <v>45</v>
      </c>
      <c r="AQ132" s="2" t="s">
        <v>195</v>
      </c>
    </row>
    <row r="133" spans="1:43" ht="30" customHeight="1" x14ac:dyDescent="0.35">
      <c r="A133" s="43" t="s">
        <v>150</v>
      </c>
      <c r="B133" s="51" t="s">
        <v>149</v>
      </c>
      <c r="C133" s="44" t="e">
        <f>(ROUND((C132/D8)*100,0))/100</f>
        <v>#DIV/0!</v>
      </c>
      <c r="D133" s="10"/>
      <c r="E133" s="82" t="e">
        <f>VLOOKUP(C133,$O$15:$P$119,2,FALSE)</f>
        <v>#DIV/0!</v>
      </c>
      <c r="F133" s="139"/>
      <c r="AP133" s="24">
        <v>44</v>
      </c>
      <c r="AQ133" s="2" t="s">
        <v>195</v>
      </c>
    </row>
    <row r="134" spans="1:43" ht="30" customHeight="1" x14ac:dyDescent="0.35">
      <c r="A134" s="43">
        <v>5.13</v>
      </c>
      <c r="B134" s="51" t="s">
        <v>151</v>
      </c>
      <c r="C134" s="39"/>
      <c r="D134" s="10"/>
      <c r="E134" s="83" t="s">
        <v>12</v>
      </c>
      <c r="F134" s="139"/>
      <c r="AP134" s="24">
        <v>43</v>
      </c>
      <c r="AQ134" s="2" t="s">
        <v>195</v>
      </c>
    </row>
    <row r="135" spans="1:43" ht="30" customHeight="1" x14ac:dyDescent="0.35">
      <c r="A135" s="43" t="s">
        <v>153</v>
      </c>
      <c r="B135" s="51" t="s">
        <v>152</v>
      </c>
      <c r="C135" s="44" t="e">
        <f>(ROUND((C134/D8)*100,0))/100</f>
        <v>#DIV/0!</v>
      </c>
      <c r="D135" s="10"/>
      <c r="E135" s="82" t="e">
        <f>VLOOKUP(C135,$O$15:$P$119,2,FALSE)</f>
        <v>#DIV/0!</v>
      </c>
      <c r="F135" s="139"/>
      <c r="AP135" s="24">
        <v>42</v>
      </c>
      <c r="AQ135" s="2" t="s">
        <v>195</v>
      </c>
    </row>
    <row r="136" spans="1:43" ht="30" customHeight="1" x14ac:dyDescent="0.35">
      <c r="A136" s="43">
        <v>5.14</v>
      </c>
      <c r="B136" s="10" t="s">
        <v>155</v>
      </c>
      <c r="C136" s="39"/>
      <c r="D136" s="10"/>
      <c r="E136" s="83" t="s">
        <v>12</v>
      </c>
      <c r="F136" s="139"/>
      <c r="AP136" s="24">
        <v>41</v>
      </c>
      <c r="AQ136" s="2" t="s">
        <v>195</v>
      </c>
    </row>
    <row r="137" spans="1:43" ht="30" customHeight="1" x14ac:dyDescent="0.35">
      <c r="A137" s="43" t="s">
        <v>156</v>
      </c>
      <c r="B137" s="51" t="s">
        <v>154</v>
      </c>
      <c r="C137" s="44" t="e">
        <f>(ROUND((C136/D8)*100,0))/100</f>
        <v>#DIV/0!</v>
      </c>
      <c r="D137" s="10"/>
      <c r="E137" s="82" t="e">
        <f>VLOOKUP(C137,$O$15:$P$119,2,FALSE)</f>
        <v>#DIV/0!</v>
      </c>
      <c r="F137" s="139"/>
      <c r="AP137" s="24">
        <v>40</v>
      </c>
      <c r="AQ137" s="2" t="s">
        <v>195</v>
      </c>
    </row>
    <row r="138" spans="1:43" ht="30" customHeight="1" x14ac:dyDescent="0.35">
      <c r="A138" s="43">
        <v>5.15</v>
      </c>
      <c r="B138" s="51" t="s">
        <v>157</v>
      </c>
      <c r="C138" s="39"/>
      <c r="D138" s="10"/>
      <c r="E138" s="83" t="s">
        <v>12</v>
      </c>
      <c r="F138" s="139"/>
      <c r="AP138" s="24">
        <v>39</v>
      </c>
      <c r="AQ138" s="2" t="s">
        <v>195</v>
      </c>
    </row>
    <row r="139" spans="1:43" ht="30" customHeight="1" x14ac:dyDescent="0.35">
      <c r="A139" s="43" t="s">
        <v>111</v>
      </c>
      <c r="B139" s="51" t="s">
        <v>242</v>
      </c>
      <c r="C139" s="44" t="e">
        <f>(ROUND((C138/D8)*100,0))/100</f>
        <v>#DIV/0!</v>
      </c>
      <c r="D139" s="10"/>
      <c r="E139" s="82" t="e">
        <f>VLOOKUP(C139,$O$15:$P$119,2,FALSE)</f>
        <v>#DIV/0!</v>
      </c>
      <c r="F139" s="139"/>
      <c r="AP139" s="24">
        <v>38</v>
      </c>
      <c r="AQ139" s="2" t="s">
        <v>195</v>
      </c>
    </row>
    <row r="140" spans="1:43" ht="30" customHeight="1" x14ac:dyDescent="0.35">
      <c r="A140" s="43">
        <v>5.16</v>
      </c>
      <c r="B140" s="51" t="s">
        <v>158</v>
      </c>
      <c r="C140" s="39"/>
      <c r="D140" s="10"/>
      <c r="E140" s="83" t="s">
        <v>12</v>
      </c>
      <c r="F140" s="139"/>
      <c r="AP140" s="24">
        <v>37</v>
      </c>
      <c r="AQ140" s="2" t="s">
        <v>195</v>
      </c>
    </row>
    <row r="141" spans="1:43" ht="30" customHeight="1" x14ac:dyDescent="0.35">
      <c r="A141" s="43" t="s">
        <v>112</v>
      </c>
      <c r="B141" s="51" t="s">
        <v>159</v>
      </c>
      <c r="C141" s="44" t="e">
        <f>(ROUND((C140/D8)*100,0))/100</f>
        <v>#DIV/0!</v>
      </c>
      <c r="D141" s="10"/>
      <c r="E141" s="82" t="e">
        <f>VLOOKUP(C141,$O$15:$P$119,2,FALSE)</f>
        <v>#DIV/0!</v>
      </c>
      <c r="F141" s="139"/>
      <c r="AP141" s="24">
        <v>36</v>
      </c>
      <c r="AQ141" s="2" t="s">
        <v>195</v>
      </c>
    </row>
    <row r="142" spans="1:43" ht="30" customHeight="1" x14ac:dyDescent="0.35">
      <c r="A142" s="43">
        <v>5.17</v>
      </c>
      <c r="B142" s="10" t="s">
        <v>160</v>
      </c>
      <c r="C142" s="39"/>
      <c r="D142" s="10"/>
      <c r="E142" s="83" t="s">
        <v>12</v>
      </c>
      <c r="F142" s="139"/>
      <c r="AP142" s="24">
        <v>35</v>
      </c>
      <c r="AQ142" s="2" t="s">
        <v>195</v>
      </c>
    </row>
    <row r="143" spans="1:43" ht="30" customHeight="1" x14ac:dyDescent="0.35">
      <c r="A143" s="43" t="s">
        <v>162</v>
      </c>
      <c r="B143" s="51" t="s">
        <v>161</v>
      </c>
      <c r="C143" s="44" t="e">
        <f>(ROUND((C142/D8)*100,0))/100</f>
        <v>#DIV/0!</v>
      </c>
      <c r="D143" s="10"/>
      <c r="E143" s="82" t="e">
        <f>VLOOKUP(C143,$O$15:$P$119,2,FALSE)</f>
        <v>#DIV/0!</v>
      </c>
      <c r="F143" s="139"/>
      <c r="AP143" s="24">
        <v>34</v>
      </c>
      <c r="AQ143" s="2" t="s">
        <v>195</v>
      </c>
    </row>
    <row r="144" spans="1:43" ht="30" customHeight="1" x14ac:dyDescent="0.35">
      <c r="A144" s="43">
        <v>5.18</v>
      </c>
      <c r="B144" s="10" t="s">
        <v>163</v>
      </c>
      <c r="C144" s="39"/>
      <c r="D144" s="10"/>
      <c r="E144" s="83" t="s">
        <v>12</v>
      </c>
      <c r="F144" s="139"/>
      <c r="AP144" s="24">
        <v>33</v>
      </c>
      <c r="AQ144" s="2" t="s">
        <v>195</v>
      </c>
    </row>
    <row r="145" spans="1:43" ht="30" customHeight="1" thickBot="1" x14ac:dyDescent="0.4">
      <c r="A145" s="55" t="s">
        <v>164</v>
      </c>
      <c r="B145" s="10" t="s">
        <v>165</v>
      </c>
      <c r="C145" s="44" t="e">
        <f>(ROUND((C144/D8)*100,0))/100</f>
        <v>#DIV/0!</v>
      </c>
      <c r="D145" s="10"/>
      <c r="E145" s="82" t="e">
        <f>VLOOKUP(C145,$O$15:$P$119,2,FALSE)</f>
        <v>#DIV/0!</v>
      </c>
      <c r="F145" s="140"/>
      <c r="AP145" s="24">
        <v>32</v>
      </c>
      <c r="AQ145" s="2" t="s">
        <v>195</v>
      </c>
    </row>
    <row r="146" spans="1:43" ht="26.25" customHeight="1" thickBot="1" x14ac:dyDescent="0.4">
      <c r="A146" s="155" t="s">
        <v>166</v>
      </c>
      <c r="B146" s="156"/>
      <c r="C146" s="156"/>
      <c r="D146" s="157"/>
      <c r="E146" s="94" t="e">
        <f>SUM(E120:E125,E127,E129,E131,E133,E135,E137,E139,E141,E143,E145)</f>
        <v>#N/A</v>
      </c>
      <c r="F146" s="88" t="e">
        <f>VLOOKUP(E146,AJ15:AK95,2,FALSE)</f>
        <v>#N/A</v>
      </c>
      <c r="AP146" s="24">
        <v>31</v>
      </c>
      <c r="AQ146" s="2" t="s">
        <v>195</v>
      </c>
    </row>
    <row r="147" spans="1:43" ht="15" thickBot="1" x14ac:dyDescent="0.4">
      <c r="A147" s="148" t="s">
        <v>167</v>
      </c>
      <c r="B147" s="149"/>
      <c r="C147" s="149"/>
      <c r="D147" s="149"/>
      <c r="E147" s="149"/>
      <c r="F147" s="150"/>
      <c r="AP147" s="24">
        <v>30</v>
      </c>
      <c r="AQ147" s="2" t="s">
        <v>195</v>
      </c>
    </row>
    <row r="148" spans="1:43" ht="236.25" customHeight="1" thickBot="1" x14ac:dyDescent="0.4">
      <c r="A148" s="151"/>
      <c r="B148" s="152"/>
      <c r="C148" s="152"/>
      <c r="D148" s="152"/>
      <c r="E148" s="152"/>
      <c r="F148" s="153"/>
      <c r="AP148" s="24">
        <v>29</v>
      </c>
      <c r="AQ148" s="2" t="s">
        <v>195</v>
      </c>
    </row>
    <row r="149" spans="1:43" ht="19" thickBot="1" x14ac:dyDescent="0.4">
      <c r="A149" s="85">
        <v>6</v>
      </c>
      <c r="B149" s="136" t="s">
        <v>168</v>
      </c>
      <c r="C149" s="137"/>
      <c r="D149" s="120" t="s">
        <v>16</v>
      </c>
      <c r="E149" s="90" t="s">
        <v>10</v>
      </c>
      <c r="F149" s="86" t="s">
        <v>110</v>
      </c>
      <c r="AP149" s="24">
        <v>28</v>
      </c>
      <c r="AQ149" s="2" t="s">
        <v>195</v>
      </c>
    </row>
    <row r="150" spans="1:43" ht="63" customHeight="1" x14ac:dyDescent="0.35">
      <c r="A150" s="96">
        <v>6.1</v>
      </c>
      <c r="B150" s="75" t="s">
        <v>169</v>
      </c>
      <c r="C150" s="76"/>
      <c r="D150" s="75"/>
      <c r="E150" s="84" t="e">
        <f>VLOOKUP(C150,$K$14:$L$38,2,FALSE)</f>
        <v>#N/A</v>
      </c>
      <c r="F150" s="133" t="e">
        <f>IF($E$156&lt;=0,0,$E$156/$AN$14)</f>
        <v>#N/A</v>
      </c>
      <c r="AP150" s="24">
        <v>27</v>
      </c>
      <c r="AQ150" s="2" t="s">
        <v>195</v>
      </c>
    </row>
    <row r="151" spans="1:43" ht="62.25" customHeight="1" x14ac:dyDescent="0.35">
      <c r="A151" s="55">
        <v>6.2</v>
      </c>
      <c r="B151" s="10" t="s">
        <v>170</v>
      </c>
      <c r="C151" s="55"/>
      <c r="D151" s="10"/>
      <c r="E151" s="82" t="e">
        <f t="shared" ref="E151:E152" si="5">VLOOKUP(C151,$K$14:$L$29,2,FALSE)</f>
        <v>#N/A</v>
      </c>
      <c r="F151" s="134"/>
      <c r="AP151" s="24">
        <v>26</v>
      </c>
      <c r="AQ151" s="2" t="s">
        <v>195</v>
      </c>
    </row>
    <row r="152" spans="1:43" ht="69.75" customHeight="1" x14ac:dyDescent="0.35">
      <c r="A152" s="55">
        <v>6.3</v>
      </c>
      <c r="B152" s="10" t="s">
        <v>171</v>
      </c>
      <c r="C152" s="55"/>
      <c r="D152" s="10"/>
      <c r="E152" s="82" t="e">
        <f t="shared" si="5"/>
        <v>#N/A</v>
      </c>
      <c r="F152" s="134"/>
      <c r="AP152" s="24">
        <v>25</v>
      </c>
      <c r="AQ152" s="2" t="s">
        <v>195</v>
      </c>
    </row>
    <row r="153" spans="1:43" ht="72.75" customHeight="1" x14ac:dyDescent="0.35">
      <c r="A153" s="55">
        <v>6.4</v>
      </c>
      <c r="B153" s="10" t="s">
        <v>172</v>
      </c>
      <c r="C153" s="55"/>
      <c r="D153" s="10"/>
      <c r="E153" s="82" t="e">
        <f>VLOOKUP(C153,$K$14:$L$32,2,FALSE)</f>
        <v>#N/A</v>
      </c>
      <c r="F153" s="134"/>
      <c r="AP153" s="24">
        <v>24</v>
      </c>
      <c r="AQ153" s="2" t="s">
        <v>195</v>
      </c>
    </row>
    <row r="154" spans="1:43" ht="41.25" customHeight="1" x14ac:dyDescent="0.35">
      <c r="A154" s="55">
        <v>6.5</v>
      </c>
      <c r="B154" s="10" t="s">
        <v>229</v>
      </c>
      <c r="C154" s="55"/>
      <c r="D154" s="10"/>
      <c r="E154" s="83" t="s">
        <v>12</v>
      </c>
      <c r="F154" s="134"/>
      <c r="I154" s="20"/>
      <c r="AP154" s="24">
        <v>23</v>
      </c>
      <c r="AQ154" s="2" t="s">
        <v>195</v>
      </c>
    </row>
    <row r="155" spans="1:43" ht="56.25" customHeight="1" thickBot="1" x14ac:dyDescent="0.4">
      <c r="A155" s="55">
        <v>6.6</v>
      </c>
      <c r="B155" s="10" t="s">
        <v>228</v>
      </c>
      <c r="C155" s="55"/>
      <c r="D155" s="10"/>
      <c r="E155" s="109" t="e">
        <f>VLOOKUP(C155,$K$14:$L$32,2,FALSE)</f>
        <v>#N/A</v>
      </c>
      <c r="F155" s="135"/>
      <c r="AP155" s="24">
        <v>22</v>
      </c>
      <c r="AQ155" s="2" t="s">
        <v>195</v>
      </c>
    </row>
    <row r="156" spans="1:43" ht="29.25" customHeight="1" thickBot="1" x14ac:dyDescent="0.4">
      <c r="A156" s="155" t="s">
        <v>173</v>
      </c>
      <c r="B156" s="156"/>
      <c r="C156" s="156"/>
      <c r="D156" s="157"/>
      <c r="E156" s="94" t="e">
        <f>SUM(E150:E155)</f>
        <v>#N/A</v>
      </c>
      <c r="F156" s="89" t="e">
        <f>VLOOKUP(E156,AM15:AN25,2,FALSE)</f>
        <v>#N/A</v>
      </c>
      <c r="AP156" s="24">
        <v>21</v>
      </c>
      <c r="AQ156" s="2" t="s">
        <v>195</v>
      </c>
    </row>
    <row r="157" spans="1:43" ht="15" thickBot="1" x14ac:dyDescent="0.4">
      <c r="A157" s="148" t="s">
        <v>174</v>
      </c>
      <c r="B157" s="149"/>
      <c r="C157" s="149"/>
      <c r="D157" s="149"/>
      <c r="E157" s="149"/>
      <c r="F157" s="150"/>
      <c r="AP157" s="24">
        <v>20</v>
      </c>
      <c r="AQ157" s="2" t="s">
        <v>195</v>
      </c>
    </row>
    <row r="158" spans="1:43" ht="199.5" customHeight="1" thickBot="1" x14ac:dyDescent="0.4">
      <c r="A158" s="151"/>
      <c r="B158" s="152"/>
      <c r="C158" s="152"/>
      <c r="D158" s="152"/>
      <c r="E158" s="152"/>
      <c r="F158" s="153"/>
      <c r="AP158" s="24">
        <v>19</v>
      </c>
      <c r="AQ158" s="2" t="s">
        <v>195</v>
      </c>
    </row>
    <row r="159" spans="1:43" ht="22.5" customHeight="1" x14ac:dyDescent="0.35">
      <c r="A159" s="141" t="s">
        <v>187</v>
      </c>
      <c r="B159" s="142"/>
      <c r="C159" s="142"/>
      <c r="D159" s="143"/>
      <c r="E159" s="97" t="e">
        <f>SUM(E48,E92,E114,E146,E156)</f>
        <v>#N/A</v>
      </c>
      <c r="F159" s="98" t="e">
        <f>VLOOKUP(E159,AP15:AQ176,2,FALSE)</f>
        <v>#N/A</v>
      </c>
      <c r="AP159" s="24">
        <v>18</v>
      </c>
      <c r="AQ159" s="2" t="s">
        <v>195</v>
      </c>
    </row>
    <row r="160" spans="1:43" ht="30" customHeight="1" thickBot="1" x14ac:dyDescent="0.4">
      <c r="A160" s="56"/>
      <c r="B160" s="56"/>
      <c r="C160" s="57"/>
      <c r="D160" s="122" t="s">
        <v>243</v>
      </c>
      <c r="E160" s="58"/>
      <c r="F160" s="59" t="e">
        <f>IF($E$159&lt;=0,0,E159/AQ14)</f>
        <v>#N/A</v>
      </c>
      <c r="AP160" s="24">
        <v>17</v>
      </c>
      <c r="AQ160" s="2" t="s">
        <v>195</v>
      </c>
    </row>
    <row r="161" spans="1:43" ht="19" thickBot="1" x14ac:dyDescent="0.4">
      <c r="A161" s="144" t="s">
        <v>188</v>
      </c>
      <c r="B161" s="144"/>
      <c r="C161" s="144"/>
      <c r="D161" s="144"/>
      <c r="E161" s="144"/>
      <c r="F161" s="144"/>
      <c r="AP161" s="24">
        <v>16</v>
      </c>
      <c r="AQ161" s="2" t="s">
        <v>195</v>
      </c>
    </row>
    <row r="162" spans="1:43" ht="195" customHeight="1" thickBot="1" x14ac:dyDescent="0.4">
      <c r="A162" s="145"/>
      <c r="B162" s="146"/>
      <c r="C162" s="146"/>
      <c r="D162" s="146"/>
      <c r="E162" s="146"/>
      <c r="F162" s="147"/>
      <c r="AP162" s="24">
        <v>15</v>
      </c>
      <c r="AQ162" s="2" t="s">
        <v>195</v>
      </c>
    </row>
    <row r="163" spans="1:43" ht="15" thickBot="1" x14ac:dyDescent="0.4">
      <c r="AP163" s="24">
        <v>14</v>
      </c>
      <c r="AQ163" s="2" t="s">
        <v>195</v>
      </c>
    </row>
    <row r="164" spans="1:43" ht="15" thickBot="1" x14ac:dyDescent="0.4">
      <c r="D164" s="100" t="s">
        <v>220</v>
      </c>
      <c r="AP164" s="24">
        <v>13</v>
      </c>
      <c r="AQ164" s="2" t="s">
        <v>195</v>
      </c>
    </row>
    <row r="165" spans="1:43" ht="96" customHeight="1" x14ac:dyDescent="0.35">
      <c r="B165" s="106" t="s">
        <v>217</v>
      </c>
      <c r="C165" s="101"/>
      <c r="D165" s="102"/>
      <c r="AP165" s="24">
        <v>12</v>
      </c>
      <c r="AQ165" s="2" t="s">
        <v>195</v>
      </c>
    </row>
    <row r="166" spans="1:43" ht="104.25" customHeight="1" x14ac:dyDescent="0.35">
      <c r="B166" s="107" t="s">
        <v>218</v>
      </c>
      <c r="C166" s="99"/>
      <c r="D166" s="103"/>
      <c r="AP166" s="24">
        <v>11</v>
      </c>
      <c r="AQ166" s="2" t="s">
        <v>195</v>
      </c>
    </row>
    <row r="167" spans="1:43" ht="90" customHeight="1" thickBot="1" x14ac:dyDescent="0.4">
      <c r="B167" s="108" t="s">
        <v>219</v>
      </c>
      <c r="C167" s="104"/>
      <c r="D167" s="105"/>
      <c r="AP167" s="24">
        <v>10</v>
      </c>
      <c r="AQ167" s="2" t="s">
        <v>195</v>
      </c>
    </row>
    <row r="168" spans="1:43" x14ac:dyDescent="0.35">
      <c r="AP168" s="24">
        <v>9</v>
      </c>
      <c r="AQ168" s="2" t="s">
        <v>195</v>
      </c>
    </row>
    <row r="169" spans="1:43" x14ac:dyDescent="0.35">
      <c r="AP169" s="24">
        <v>8</v>
      </c>
      <c r="AQ169" s="2" t="s">
        <v>195</v>
      </c>
    </row>
    <row r="170" spans="1:43" x14ac:dyDescent="0.35">
      <c r="AP170" s="24">
        <v>7</v>
      </c>
      <c r="AQ170" s="2" t="s">
        <v>195</v>
      </c>
    </row>
    <row r="171" spans="1:43" x14ac:dyDescent="0.35">
      <c r="AP171" s="24">
        <v>6</v>
      </c>
      <c r="AQ171" s="2" t="s">
        <v>195</v>
      </c>
    </row>
    <row r="172" spans="1:43" x14ac:dyDescent="0.35">
      <c r="AP172" s="24">
        <v>5</v>
      </c>
      <c r="AQ172" s="2" t="s">
        <v>195</v>
      </c>
    </row>
    <row r="173" spans="1:43" x14ac:dyDescent="0.35">
      <c r="AP173" s="24">
        <v>4</v>
      </c>
      <c r="AQ173" s="2" t="s">
        <v>195</v>
      </c>
    </row>
    <row r="174" spans="1:43" x14ac:dyDescent="0.35">
      <c r="AP174" s="24">
        <v>3</v>
      </c>
      <c r="AQ174" s="2" t="s">
        <v>195</v>
      </c>
    </row>
    <row r="175" spans="1:43" x14ac:dyDescent="0.35">
      <c r="AP175" s="24">
        <v>2</v>
      </c>
      <c r="AQ175" s="2" t="s">
        <v>195</v>
      </c>
    </row>
    <row r="176" spans="1:43" x14ac:dyDescent="0.35">
      <c r="AP176" s="24">
        <v>1</v>
      </c>
      <c r="AQ176" s="2" t="s">
        <v>195</v>
      </c>
    </row>
    <row r="177" spans="42:43" x14ac:dyDescent="0.35">
      <c r="AP177" s="24">
        <v>0</v>
      </c>
      <c r="AQ177" s="2" t="s">
        <v>195</v>
      </c>
    </row>
  </sheetData>
  <mergeCells count="38">
    <mergeCell ref="B9:C9"/>
    <mergeCell ref="B10:C10"/>
    <mergeCell ref="B12:C12"/>
    <mergeCell ref="B11:C11"/>
    <mergeCell ref="A2:F2"/>
    <mergeCell ref="A4:A12"/>
    <mergeCell ref="B4:C4"/>
    <mergeCell ref="B5:C5"/>
    <mergeCell ref="B6:C6"/>
    <mergeCell ref="B7:C7"/>
    <mergeCell ref="B8:C8"/>
    <mergeCell ref="B14:C14"/>
    <mergeCell ref="F15:F47"/>
    <mergeCell ref="A156:D156"/>
    <mergeCell ref="A49:F49"/>
    <mergeCell ref="A50:F50"/>
    <mergeCell ref="B51:C51"/>
    <mergeCell ref="A92:D92"/>
    <mergeCell ref="A93:F93"/>
    <mergeCell ref="A146:D146"/>
    <mergeCell ref="A147:F147"/>
    <mergeCell ref="A148:F148"/>
    <mergeCell ref="A114:D114"/>
    <mergeCell ref="A115:F115"/>
    <mergeCell ref="A116:F116"/>
    <mergeCell ref="A94:F94"/>
    <mergeCell ref="F52:F91"/>
    <mergeCell ref="A159:D159"/>
    <mergeCell ref="A161:F161"/>
    <mergeCell ref="A162:F162"/>
    <mergeCell ref="A157:F157"/>
    <mergeCell ref="A158:F158"/>
    <mergeCell ref="F150:F155"/>
    <mergeCell ref="B95:C95"/>
    <mergeCell ref="F96:F113"/>
    <mergeCell ref="F118:F145"/>
    <mergeCell ref="B117:C117"/>
    <mergeCell ref="B149:C149"/>
  </mergeCells>
  <conditionalFormatting sqref="F48">
    <cfRule type="containsText" dxfId="19" priority="21" operator="containsText" text="Inadequate">
      <formula>NOT(ISERROR(SEARCH("Inadequate",F48)))</formula>
    </cfRule>
    <cfRule type="containsText" dxfId="18" priority="22" operator="containsText" text="requires Improvement">
      <formula>NOT(ISERROR(SEARCH("requires Improvement",F48)))</formula>
    </cfRule>
    <cfRule type="containsText" dxfId="17" priority="23" operator="containsText" text="Good">
      <formula>NOT(ISERROR(SEARCH("Good",F48)))</formula>
    </cfRule>
    <cfRule type="containsText" dxfId="16" priority="24" operator="containsText" text="Outstanding">
      <formula>NOT(ISERROR(SEARCH("Outstanding",F48)))</formula>
    </cfRule>
  </conditionalFormatting>
  <conditionalFormatting sqref="F92 F114">
    <cfRule type="containsText" dxfId="15" priority="17" operator="containsText" text="Outstanding">
      <formula>NOT(ISERROR(SEARCH("Outstanding",F92)))</formula>
    </cfRule>
    <cfRule type="containsText" dxfId="14" priority="18" operator="containsText" text="Good">
      <formula>NOT(ISERROR(SEARCH("Good",F92)))</formula>
    </cfRule>
    <cfRule type="containsText" dxfId="13" priority="19" operator="containsText" text="Requires Improvement">
      <formula>NOT(ISERROR(SEARCH("Requires Improvement",F92)))</formula>
    </cfRule>
    <cfRule type="containsText" dxfId="12" priority="20" operator="containsText" text="Inadequate">
      <formula>NOT(ISERROR(SEARCH("Inadequate",F92)))</formula>
    </cfRule>
  </conditionalFormatting>
  <conditionalFormatting sqref="F146 F156 F159:F160">
    <cfRule type="containsText" dxfId="11" priority="13" operator="containsText" text="Inadequate">
      <formula>NOT(ISERROR(SEARCH("Inadequate",F146)))</formula>
    </cfRule>
    <cfRule type="containsText" dxfId="10" priority="14" operator="containsText" text="Requires Improvement">
      <formula>NOT(ISERROR(SEARCH("Requires Improvement",F146)))</formula>
    </cfRule>
    <cfRule type="containsText" dxfId="9" priority="15" operator="containsText" text="Good">
      <formula>NOT(ISERROR(SEARCH("Good",F146)))</formula>
    </cfRule>
    <cfRule type="containsText" dxfId="8" priority="16" operator="containsText" text="Outstanding">
      <formula>NOT(ISERROR(SEARCH("Outstanding",F146)))</formula>
    </cfRule>
  </conditionalFormatting>
  <dataValidations count="11">
    <dataValidation type="list" allowBlank="1" showInputMessage="1" showErrorMessage="1" sqref="C60 C86 C84 C82 C80 C78 C76 C74 C72 C70 C68 C66 C64 C62 C88 C58 C56 C54 C52 C15 C18:C19 C90 C22" xr:uid="{00000000-0002-0000-0000-000000000000}">
      <formula1>$K$14:$K$15</formula1>
    </dataValidation>
    <dataValidation type="list" allowBlank="1" showInputMessage="1" showErrorMessage="1" sqref="C121:C125 C151:C153 C113 C107:C110 C100:C104" xr:uid="{00000000-0002-0000-0000-000001000000}">
      <formula1>$K$27:$K$29</formula1>
    </dataValidation>
    <dataValidation type="list" allowBlank="1" showInputMessage="1" showErrorMessage="1" sqref="C96:C99 C36:C37 C32:C33 C28 C21" xr:uid="{00000000-0002-0000-0000-000002000000}">
      <formula1>$K$20:$K$22</formula1>
    </dataValidation>
    <dataValidation type="list" allowBlank="1" showInputMessage="1" showErrorMessage="1" sqref="C112 C31" xr:uid="{00000000-0002-0000-0000-000003000000}">
      <formula1>$K$23:$K$26</formula1>
    </dataValidation>
    <dataValidation type="list" allowBlank="1" showInputMessage="1" showErrorMessage="1" sqref="C16 C120 C40 C24 C27 C111" xr:uid="{00000000-0002-0000-0000-000004000000}">
      <formula1>$K$14:$K$16</formula1>
    </dataValidation>
    <dataValidation type="list" allowBlank="1" showInputMessage="1" showErrorMessage="1" sqref="C23" xr:uid="{00000000-0002-0000-0000-000005000000}">
      <formula1>$K$30:$K$32</formula1>
    </dataValidation>
    <dataValidation type="list" allowBlank="1" showInputMessage="1" showErrorMessage="1" sqref="C17" xr:uid="{00000000-0002-0000-0000-000006000000}">
      <formula1>$K$17:$K$19</formula1>
    </dataValidation>
    <dataValidation type="list" allowBlank="1" showInputMessage="1" showErrorMessage="1" sqref="C105" xr:uid="{00000000-0002-0000-0000-000007000000}">
      <formula1>$K$34:$K$35</formula1>
    </dataValidation>
    <dataValidation type="list" allowBlank="1" showInputMessage="1" showErrorMessage="1" sqref="C106" xr:uid="{00000000-0002-0000-0000-000008000000}">
      <formula1>"Always, Sometimes, Never, N/A"</formula1>
    </dataValidation>
    <dataValidation type="list" allowBlank="1" showInputMessage="1" showErrorMessage="1" sqref="C150" xr:uid="{00000000-0002-0000-0000-000009000000}">
      <formula1>$K$36:$K$38</formula1>
    </dataValidation>
    <dataValidation type="list" allowBlank="1" showInputMessage="1" showErrorMessage="1" sqref="C155" xr:uid="{00000000-0002-0000-0000-00000A000000}">
      <formula1>$K$14:$K$18</formula1>
    </dataValidation>
  </dataValidations>
  <pageMargins left="0.47244094488188981" right="0.31496062992125984" top="0.15748031496062992" bottom="0.23622047244094491" header="0.15748031496062992" footer="0.15748031496062992"/>
  <pageSetup paperSize="9" scale="80" orientation="landscape" r:id="rId1"/>
  <rowBreaks count="4" manualBreakCount="4">
    <brk id="12" max="16383" man="1"/>
    <brk id="50" max="16383" man="1"/>
    <brk id="116" max="16383" man="1"/>
    <brk id="1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8"/>
  <sheetViews>
    <sheetView topLeftCell="A10" zoomScaleNormal="100" workbookViewId="0">
      <selection activeCell="O20" sqref="O20"/>
    </sheetView>
  </sheetViews>
  <sheetFormatPr defaultRowHeight="14.5" x14ac:dyDescent="0.35"/>
  <cols>
    <col min="1" max="1" width="1.1796875" customWidth="1"/>
    <col min="2" max="2" width="42.54296875" customWidth="1"/>
    <col min="3" max="3" width="24.7265625" customWidth="1"/>
    <col min="4" max="4" width="17.453125" customWidth="1"/>
    <col min="5" max="5" width="15.1796875" customWidth="1"/>
    <col min="6" max="6" width="13" customWidth="1"/>
    <col min="7" max="7" width="26.453125" customWidth="1"/>
  </cols>
  <sheetData>
    <row r="1" spans="2:7" ht="18.5" x14ac:dyDescent="0.45">
      <c r="B1" s="196" t="s">
        <v>211</v>
      </c>
      <c r="C1" s="196"/>
      <c r="D1" s="196"/>
      <c r="E1" s="196"/>
      <c r="F1" s="196"/>
      <c r="G1" s="196"/>
    </row>
    <row r="2" spans="2:7" ht="15" thickBot="1" x14ac:dyDescent="0.4"/>
    <row r="3" spans="2:7" x14ac:dyDescent="0.35">
      <c r="B3" s="4" t="s">
        <v>0</v>
      </c>
      <c r="C3" s="197">
        <f>'MONITORING FORM'!D4</f>
        <v>0</v>
      </c>
      <c r="D3" s="198"/>
    </row>
    <row r="4" spans="2:7" x14ac:dyDescent="0.35">
      <c r="B4" s="5" t="s">
        <v>1</v>
      </c>
      <c r="C4" s="175">
        <f>'MONITORING FORM'!D5</f>
        <v>0</v>
      </c>
      <c r="D4" s="176"/>
    </row>
    <row r="5" spans="2:7" x14ac:dyDescent="0.35">
      <c r="B5" s="5" t="s">
        <v>2</v>
      </c>
      <c r="C5" s="175">
        <f>'MONITORING FORM'!D6</f>
        <v>0</v>
      </c>
      <c r="D5" s="176"/>
    </row>
    <row r="6" spans="2:7" x14ac:dyDescent="0.35">
      <c r="B6" s="5" t="s">
        <v>175</v>
      </c>
      <c r="C6" s="175">
        <f>'MONITORING FORM'!D7</f>
        <v>0</v>
      </c>
      <c r="D6" s="176"/>
    </row>
    <row r="7" spans="2:7" x14ac:dyDescent="0.35">
      <c r="B7" s="5" t="s">
        <v>3</v>
      </c>
      <c r="C7" s="175">
        <f>'MONITORING FORM'!D8</f>
        <v>0</v>
      </c>
      <c r="D7" s="176"/>
    </row>
    <row r="8" spans="2:7" x14ac:dyDescent="0.35">
      <c r="B8" s="6" t="s">
        <v>4</v>
      </c>
      <c r="C8" s="175">
        <f>'MONITORING FORM'!D9</f>
        <v>0</v>
      </c>
      <c r="D8" s="176"/>
    </row>
    <row r="9" spans="2:7" x14ac:dyDescent="0.35">
      <c r="B9" s="6" t="s">
        <v>5</v>
      </c>
      <c r="C9" s="179">
        <f>'MONITORING FORM'!D10</f>
        <v>0</v>
      </c>
      <c r="D9" s="180"/>
    </row>
    <row r="10" spans="2:7" x14ac:dyDescent="0.35">
      <c r="B10" s="6" t="s">
        <v>6</v>
      </c>
      <c r="C10" s="175">
        <f>'MONITORING FORM'!D11</f>
        <v>0</v>
      </c>
      <c r="D10" s="176"/>
    </row>
    <row r="11" spans="2:7" ht="15" thickBot="1" x14ac:dyDescent="0.4">
      <c r="B11" s="7" t="s">
        <v>7</v>
      </c>
      <c r="C11" s="181">
        <f>'MONITORING FORM'!D12</f>
        <v>0</v>
      </c>
      <c r="D11" s="182"/>
    </row>
    <row r="12" spans="2:7" ht="15" thickBot="1" x14ac:dyDescent="0.4"/>
    <row r="13" spans="2:7" x14ac:dyDescent="0.35">
      <c r="B13" s="183" t="s">
        <v>176</v>
      </c>
      <c r="C13" s="184"/>
      <c r="D13" s="184"/>
      <c r="E13" s="184"/>
      <c r="F13" s="184"/>
      <c r="G13" s="185"/>
    </row>
    <row r="14" spans="2:7" ht="52" x14ac:dyDescent="0.35">
      <c r="B14" s="14" t="s">
        <v>177</v>
      </c>
      <c r="C14" s="110" t="s">
        <v>244</v>
      </c>
      <c r="D14" s="110" t="s">
        <v>110</v>
      </c>
      <c r="E14" s="15" t="s">
        <v>178</v>
      </c>
      <c r="F14" s="15" t="s">
        <v>212</v>
      </c>
      <c r="G14" s="16" t="s">
        <v>213</v>
      </c>
    </row>
    <row r="15" spans="2:7" x14ac:dyDescent="0.35">
      <c r="B15" s="36" t="s">
        <v>179</v>
      </c>
      <c r="C15" s="29" t="e">
        <f>'MONITORING FORM'!F48</f>
        <v>#N/A</v>
      </c>
      <c r="D15" s="37" t="e">
        <f>'MONITORING FORM'!F15:F47</f>
        <v>#N/A</v>
      </c>
      <c r="E15" s="192"/>
      <c r="F15" s="192"/>
      <c r="G15" s="193"/>
    </row>
    <row r="16" spans="2:7" x14ac:dyDescent="0.35">
      <c r="B16" s="189">
        <f>'MONITORING FORM'!A50</f>
        <v>0</v>
      </c>
      <c r="C16" s="190"/>
      <c r="D16" s="194"/>
      <c r="E16" s="17"/>
      <c r="F16" s="17"/>
      <c r="G16" s="18"/>
    </row>
    <row r="17" spans="2:7" x14ac:dyDescent="0.35">
      <c r="B17" s="186" t="s">
        <v>210</v>
      </c>
      <c r="C17" s="187"/>
      <c r="D17" s="187"/>
      <c r="E17" s="187"/>
      <c r="F17" s="187"/>
      <c r="G17" s="188"/>
    </row>
    <row r="18" spans="2:7" x14ac:dyDescent="0.35">
      <c r="B18" s="189"/>
      <c r="C18" s="190"/>
      <c r="D18" s="190"/>
      <c r="E18" s="190"/>
      <c r="F18" s="190"/>
      <c r="G18" s="191"/>
    </row>
    <row r="19" spans="2:7" x14ac:dyDescent="0.35">
      <c r="B19" s="36" t="s">
        <v>204</v>
      </c>
      <c r="C19" s="29" t="e">
        <f>'MONITORING FORM'!F92</f>
        <v>#N/A</v>
      </c>
      <c r="D19" s="37" t="e">
        <f>'MONITORING FORM'!F52</f>
        <v>#N/A</v>
      </c>
      <c r="E19" s="192"/>
      <c r="F19" s="192"/>
      <c r="G19" s="193"/>
    </row>
    <row r="20" spans="2:7" x14ac:dyDescent="0.35">
      <c r="B20" s="195">
        <f>'MONITORING FORM'!A94</f>
        <v>0</v>
      </c>
      <c r="C20" s="190"/>
      <c r="D20" s="194"/>
      <c r="E20" s="17"/>
      <c r="F20" s="17"/>
      <c r="G20" s="18"/>
    </row>
    <row r="21" spans="2:7" x14ac:dyDescent="0.35">
      <c r="B21" s="186" t="s">
        <v>210</v>
      </c>
      <c r="C21" s="187"/>
      <c r="D21" s="187"/>
      <c r="E21" s="187"/>
      <c r="F21" s="187"/>
      <c r="G21" s="188"/>
    </row>
    <row r="22" spans="2:7" x14ac:dyDescent="0.35">
      <c r="B22" s="195"/>
      <c r="C22" s="202"/>
      <c r="D22" s="202"/>
      <c r="E22" s="202"/>
      <c r="F22" s="202"/>
      <c r="G22" s="203"/>
    </row>
    <row r="23" spans="2:7" x14ac:dyDescent="0.35">
      <c r="B23" s="36" t="s">
        <v>205</v>
      </c>
      <c r="C23" s="28" t="e">
        <f>'MONITORING FORM'!F114</f>
        <v>#N/A</v>
      </c>
      <c r="D23" s="37" t="e">
        <f>'MONITORING FORM'!F96</f>
        <v>#N/A</v>
      </c>
      <c r="E23" s="177"/>
      <c r="F23" s="177"/>
      <c r="G23" s="178"/>
    </row>
    <row r="24" spans="2:7" x14ac:dyDescent="0.35">
      <c r="B24" s="195">
        <f>'MONITORING FORM'!A116</f>
        <v>0</v>
      </c>
      <c r="C24" s="190"/>
      <c r="D24" s="194"/>
      <c r="E24" s="17"/>
      <c r="F24" s="17"/>
      <c r="G24" s="18"/>
    </row>
    <row r="25" spans="2:7" x14ac:dyDescent="0.35">
      <c r="B25" s="186" t="s">
        <v>210</v>
      </c>
      <c r="C25" s="187"/>
      <c r="D25" s="187"/>
      <c r="E25" s="187"/>
      <c r="F25" s="187"/>
      <c r="G25" s="188"/>
    </row>
    <row r="26" spans="2:7" x14ac:dyDescent="0.35">
      <c r="B26" s="195"/>
      <c r="C26" s="202"/>
      <c r="D26" s="202"/>
      <c r="E26" s="202"/>
      <c r="F26" s="202"/>
      <c r="G26" s="203"/>
    </row>
    <row r="27" spans="2:7" x14ac:dyDescent="0.35">
      <c r="B27" s="36" t="s">
        <v>206</v>
      </c>
      <c r="C27" s="29" t="e">
        <f>'MONITORING FORM'!F146</f>
        <v>#N/A</v>
      </c>
      <c r="D27" s="37" t="e">
        <f>'MONITORING FORM'!F118</f>
        <v>#N/A</v>
      </c>
      <c r="E27" s="177"/>
      <c r="F27" s="177"/>
      <c r="G27" s="178"/>
    </row>
    <row r="28" spans="2:7" x14ac:dyDescent="0.35">
      <c r="B28" s="195">
        <f>'MONITORING FORM'!A148</f>
        <v>0</v>
      </c>
      <c r="C28" s="190"/>
      <c r="D28" s="194"/>
      <c r="E28" s="17"/>
      <c r="F28" s="17"/>
      <c r="G28" s="18"/>
    </row>
    <row r="29" spans="2:7" x14ac:dyDescent="0.35">
      <c r="B29" s="186" t="s">
        <v>210</v>
      </c>
      <c r="C29" s="187"/>
      <c r="D29" s="187"/>
      <c r="E29" s="187"/>
      <c r="F29" s="187"/>
      <c r="G29" s="188"/>
    </row>
    <row r="30" spans="2:7" x14ac:dyDescent="0.35">
      <c r="B30" s="31"/>
      <c r="C30" s="30"/>
      <c r="D30" s="30"/>
      <c r="E30" s="32"/>
      <c r="F30" s="32"/>
      <c r="G30" s="33"/>
    </row>
    <row r="31" spans="2:7" x14ac:dyDescent="0.35">
      <c r="B31" s="36" t="s">
        <v>168</v>
      </c>
      <c r="C31" s="29" t="e">
        <f>'MONITORING FORM'!F156</f>
        <v>#N/A</v>
      </c>
      <c r="D31" s="37" t="e">
        <f>'MONITORING FORM'!F150</f>
        <v>#N/A</v>
      </c>
      <c r="E31" s="177"/>
      <c r="F31" s="177"/>
      <c r="G31" s="178"/>
    </row>
    <row r="32" spans="2:7" x14ac:dyDescent="0.35">
      <c r="B32" s="195">
        <f>'MONITORING FORM'!A158</f>
        <v>0</v>
      </c>
      <c r="C32" s="190"/>
      <c r="D32" s="194"/>
      <c r="E32" s="17"/>
      <c r="F32" s="17"/>
      <c r="G32" s="18"/>
    </row>
    <row r="33" spans="2:7" x14ac:dyDescent="0.35">
      <c r="B33" s="186" t="s">
        <v>210</v>
      </c>
      <c r="C33" s="187"/>
      <c r="D33" s="187"/>
      <c r="E33" s="187"/>
      <c r="F33" s="187"/>
      <c r="G33" s="188"/>
    </row>
    <row r="34" spans="2:7" x14ac:dyDescent="0.35">
      <c r="B34" s="208"/>
      <c r="C34" s="209"/>
      <c r="D34" s="209"/>
      <c r="E34" s="209"/>
      <c r="F34" s="209"/>
      <c r="G34" s="210"/>
    </row>
    <row r="35" spans="2:7" x14ac:dyDescent="0.35">
      <c r="B35" s="36" t="s">
        <v>180</v>
      </c>
      <c r="C35" s="27" t="e">
        <f>'MONITORING FORM'!F159</f>
        <v>#N/A</v>
      </c>
      <c r="D35" s="38" t="e">
        <f>'MONITORING FORM'!F160</f>
        <v>#N/A</v>
      </c>
      <c r="E35" s="207"/>
      <c r="F35" s="177"/>
      <c r="G35" s="178"/>
    </row>
    <row r="36" spans="2:7" x14ac:dyDescent="0.35">
      <c r="B36" s="204">
        <f>'MONITORING FORM'!A162</f>
        <v>0</v>
      </c>
      <c r="C36" s="205"/>
      <c r="D36" s="206"/>
      <c r="E36" s="34"/>
      <c r="F36" s="34"/>
      <c r="G36" s="35"/>
    </row>
    <row r="37" spans="2:7" x14ac:dyDescent="0.35">
      <c r="B37" s="186" t="s">
        <v>210</v>
      </c>
      <c r="C37" s="187"/>
      <c r="D37" s="187"/>
      <c r="E37" s="187"/>
      <c r="F37" s="187"/>
      <c r="G37" s="188"/>
    </row>
    <row r="38" spans="2:7" ht="15" thickBot="1" x14ac:dyDescent="0.4">
      <c r="B38" s="199"/>
      <c r="C38" s="200"/>
      <c r="D38" s="200"/>
      <c r="E38" s="200"/>
      <c r="F38" s="200"/>
      <c r="G38" s="201"/>
    </row>
  </sheetData>
  <mergeCells count="34">
    <mergeCell ref="B38:G38"/>
    <mergeCell ref="B25:G25"/>
    <mergeCell ref="B26:G26"/>
    <mergeCell ref="B21:G21"/>
    <mergeCell ref="B22:G22"/>
    <mergeCell ref="B29:G29"/>
    <mergeCell ref="B32:D32"/>
    <mergeCell ref="B36:D36"/>
    <mergeCell ref="E23:G23"/>
    <mergeCell ref="B37:G37"/>
    <mergeCell ref="E35:G35"/>
    <mergeCell ref="B33:G33"/>
    <mergeCell ref="B34:G34"/>
    <mergeCell ref="B1:G1"/>
    <mergeCell ref="C3:D3"/>
    <mergeCell ref="C4:D4"/>
    <mergeCell ref="C5:D5"/>
    <mergeCell ref="C6:D6"/>
    <mergeCell ref="C7:D7"/>
    <mergeCell ref="E27:G27"/>
    <mergeCell ref="E31:G31"/>
    <mergeCell ref="C8:D8"/>
    <mergeCell ref="C9:D9"/>
    <mergeCell ref="C10:D10"/>
    <mergeCell ref="C11:D11"/>
    <mergeCell ref="B13:G13"/>
    <mergeCell ref="B17:G17"/>
    <mergeCell ref="B18:G18"/>
    <mergeCell ref="E15:G15"/>
    <mergeCell ref="E19:G19"/>
    <mergeCell ref="B16:D16"/>
    <mergeCell ref="B20:D20"/>
    <mergeCell ref="B24:D24"/>
    <mergeCell ref="B28:D28"/>
  </mergeCells>
  <conditionalFormatting sqref="C15 C19 C23 C27 C31 C35">
    <cfRule type="containsText" dxfId="7" priority="1" operator="containsText" text="Inadequate">
      <formula>NOT(ISERROR(SEARCH("Inadequate",C15)))</formula>
    </cfRule>
    <cfRule type="containsText" dxfId="6" priority="2" operator="containsText" text="Requires Improvement">
      <formula>NOT(ISERROR(SEARCH("Requires Improvement",C15)))</formula>
    </cfRule>
    <cfRule type="containsText" dxfId="5" priority="3" operator="containsText" text="Good">
      <formula>NOT(ISERROR(SEARCH("Good",C15)))</formula>
    </cfRule>
    <cfRule type="containsText" dxfId="4" priority="4" operator="containsText" text="Outstanding">
      <formula>NOT(ISERROR(SEARCH("Outstanding",C15)))</formula>
    </cfRule>
  </conditionalFormatting>
  <conditionalFormatting sqref="E15 E19:G19 E23:G23 E27:G27 E31:G31 E35:G35">
    <cfRule type="containsText" dxfId="3" priority="5" operator="containsText" text="Inadequate">
      <formula>NOT(ISERROR(SEARCH("Inadequate",E15)))</formula>
    </cfRule>
    <cfRule type="containsText" dxfId="2" priority="6" operator="containsText" text="Requires Improvement">
      <formula>NOT(ISERROR(SEARCH("Requires Improvement",E15)))</formula>
    </cfRule>
    <cfRule type="containsText" dxfId="1" priority="7" operator="containsText" text="Good">
      <formula>NOT(ISERROR(SEARCH("Good",E15)))</formula>
    </cfRule>
    <cfRule type="containsText" dxfId="0" priority="8" operator="containsText" text="Outstanding">
      <formula>NOT(ISERROR(SEARCH("Outstanding",E15)))</formula>
    </cfRule>
  </conditionalFormatting>
  <pageMargins left="0.24" right="0.2" top="0.35" bottom="0.32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MONITORING FORM</vt:lpstr>
      <vt:lpstr>ACTION PLAN</vt:lpstr>
      <vt:lpstr>Sheet3</vt:lpstr>
      <vt:lpstr>'MONITORING FORM'!Print_Area</vt:lpstr>
    </vt:vector>
  </TitlesOfParts>
  <Company>London Borough of Hillingdon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acoote</dc:creator>
  <cp:lastModifiedBy>Virginia Wilkinson</cp:lastModifiedBy>
  <cp:lastPrinted>2020-12-01T15:42:51Z</cp:lastPrinted>
  <dcterms:created xsi:type="dcterms:W3CDTF">2016-04-28T07:30:57Z</dcterms:created>
  <dcterms:modified xsi:type="dcterms:W3CDTF">2023-11-14T11:13:21Z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8edf35-91ea-44e1-afab-38c462b39a0c_Enabled">
    <vt:lpwstr>true</vt:lpwstr>
  </property>
  <property fmtid="{D5CDD505-2E9C-101B-9397-08002B2CF9AE}" pid="3" name="MSIP_Label_7a8edf35-91ea-44e1-afab-38c462b39a0c_SetDate">
    <vt:lpwstr>2020-12-01T15:42:44Z</vt:lpwstr>
  </property>
  <property fmtid="{D5CDD505-2E9C-101B-9397-08002B2CF9AE}" pid="4" name="MSIP_Label_7a8edf35-91ea-44e1-afab-38c462b39a0c_Method">
    <vt:lpwstr>Standard</vt:lpwstr>
  </property>
  <property fmtid="{D5CDD505-2E9C-101B-9397-08002B2CF9AE}" pid="5" name="MSIP_Label_7a8edf35-91ea-44e1-afab-38c462b39a0c_Name">
    <vt:lpwstr>Official</vt:lpwstr>
  </property>
  <property fmtid="{D5CDD505-2E9C-101B-9397-08002B2CF9AE}" pid="6" name="MSIP_Label_7a8edf35-91ea-44e1-afab-38c462b39a0c_SiteId">
    <vt:lpwstr>aaacb679-c381-48fb-b320-f9d581ee948f</vt:lpwstr>
  </property>
  <property fmtid="{D5CDD505-2E9C-101B-9397-08002B2CF9AE}" pid="7" name="MSIP_Label_7a8edf35-91ea-44e1-afab-38c462b39a0c_ActionId">
    <vt:lpwstr>1a0e06b8-8a47-47c4-8b0d-c917c8c86119</vt:lpwstr>
  </property>
  <property fmtid="{D5CDD505-2E9C-101B-9397-08002B2CF9AE}" pid="8" name="MSIP_Label_7a8edf35-91ea-44e1-afab-38c462b39a0c_ContentBits">
    <vt:lpwstr>0</vt:lpwstr>
  </property>
</Properties>
</file>